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5A533C62-637A-4802-BBE5-64A2C1151529}" xr6:coauthVersionLast="47" xr6:coauthVersionMax="47" xr10:uidLastSave="{00000000-0000-0000-0000-000000000000}"/>
  <bookViews>
    <workbookView xWindow="2565" yWindow="5550" windowWidth="26640" windowHeight="14910" firstSheet="7"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8" i="16" l="1"/>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J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<sst xmlns="http://schemas.openxmlformats.org/spreadsheetml/2006/main" count="6807" uniqueCount="4460">
  <si>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</si>
  <si>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</si>
  <si>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</si>
  <si>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</si>
  <si>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</si>
  <si>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</si>
  <si>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</si>
  <si>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</si>
  <si>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</si>
  <si>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</si>
  <si>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</si>
  <si>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</si>
  <si>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</si>
  <si>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</si>
  <si>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</si>
  <si>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</si>
  <si>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</si>
  <si>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</si>
  <si>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</si>
  <si>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</si>
  <si>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</si>
  <si>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</si>
  <si>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</si>
  <si>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</si>
  <si>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</si>
  <si>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</si>
  <si>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</si>
  <si>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</si>
  <si>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</si>
  <si>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</si>
  <si>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</si>
  <si>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</si>
  <si>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</si>
  <si>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</si>
  <si>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</si>
  <si>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</si>
  <si>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</si>
  <si>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</si>
  <si>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</si>
  <si>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</si>
  <si>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</si>
  <si>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</si>
  <si>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</si>
  <si>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</si>
  <si>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</si>
  <si>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</si>
  <si>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</si>
  <si>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</si>
  <si>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</si>
  <si>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</si>
  <si>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</si>
  <si>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</si>
  <si>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</si>
  <si>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</si>
  <si>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</si>
  <si>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</si>
  <si>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</si>
  <si>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</si>
  <si>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</si>
  <si>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</si>
  <si>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</si>
  <si>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</si>
  <si>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</si>
  <si>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</si>
  <si>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</si>
  <si>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</si>
  <si>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</si>
  <si>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</si>
  <si>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</si>
  <si>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</si>
  <si>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</si>
  <si>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</si>
  <si>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</si>
  <si>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</si>
  <si>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</si>
  <si>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</si>
  <si>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</si>
  <si>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</si>
  <si>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</si>
  <si>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</si>
  <si>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</si>
  <si>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</si>
  <si>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</si>
  <si>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</si>
  <si>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</si>
  <si>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</si>
  <si>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</si>
  <si>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</si>
  <si>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</si>
  <si>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</si>
  <si>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</si>
  <si>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</si>
  <si>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</si>
  <si>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</si>
  <si>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</si>
  <si>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</si>
  <si>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</si>
  <si>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</si>
  <si>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</si>
  <si>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</si>
  <si>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</si>
  <si>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</si>
  <si>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</si>
  <si>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</si>
  <si>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</si>
  <si>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</si>
  <si>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</si>
  <si>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</si>
  <si>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</si>
  <si>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</si>
  <si>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</si>
  <si>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</si>
  <si>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</si>
  <si>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</si>
  <si>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</si>
  <si>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</si>
  <si>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</si>
  <si>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</si>
  <si>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</si>
  <si>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</si>
  <si>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</si>
  <si>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</si>
  <si>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</si>
  <si>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</si>
  <si>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</si>
  <si>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</si>
  <si>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</si>
  <si>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</si>
  <si>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</si>
  <si>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</si>
  <si>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</si>
  <si>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</si>
  <si>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</si>
  <si>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</si>
  <si>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</si>
  <si>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</si>
  <si>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</si>
  <si>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</si>
  <si>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</si>
  <si>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</si>
  <si>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</si>
  <si>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</si>
  <si>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</si>
  <si>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</si>
  <si>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</si>
  <si>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</si>
  <si>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</si>
  <si>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</si>
  <si>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</si>
  <si>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</si>
  <si>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</si>
  <si>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</si>
  <si>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</si>
  <si>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</si>
  <si>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</si>
  <si>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</si>
  <si>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</si>
  <si>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</si>
  <si>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</si>
  <si>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</si>
  <si>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</si>
  <si>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</si>
  <si>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</si>
  <si>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</si>
  <si>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</si>
  <si>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</si>
  <si>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</si>
  <si>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</si>
  <si>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</si>
  <si>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</si>
  <si>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</si>
  <si>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</si>
  <si>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</si>
  <si>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</si>
  <si>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</si>
  <si>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</si>
  <si>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</si>
  <si>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</si>
  <si>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</si>
  <si>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</si>
  <si>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</si>
  <si>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</si>
  <si>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</si>
  <si>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</si>
  <si>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</si>
  <si>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</si>
  <si>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</si>
  <si>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</si>
  <si>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</si>
  <si>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</si>
  <si>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</si>
  <si>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</si>
  <si>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</si>
  <si>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</si>
  <si>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</si>
  <si>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</si>
  <si>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</si>
  <si>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</si>
  <si>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</si>
  <si>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</si>
  <si>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</si>
  <si>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</si>
  <si>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</si>
  <si>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</si>
  <si>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</si>
  <si>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</si>
  <si>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</si>
  <si>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</si>
  <si>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</si>
  <si>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</si>
  <si>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</si>
  <si>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</si>
  <si>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</si>
  <si>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</si>
  <si>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</si>
  <si>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</si>
  <si>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</si>
  <si>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</si>
  <si>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</si>
  <si>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</si>
  <si>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</si>
  <si>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</si>
  <si>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</si>
  <si>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</si>
  <si>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</si>
  <si>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</si>
  <si>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</si>
  <si>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</si>
  <si>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</si>
  <si>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</si>
  <si>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</si>
  <si>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</si>
  <si>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</si>
  <si>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</si>
  <si>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</si>
  <si>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</si>
  <si>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</si>
  <si>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</si>
  <si>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</si>
  <si>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</si>
  <si>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</si>
  <si>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</si>
  <si>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</si>
  <si>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</si>
  <si>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</si>
  <si>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</si>
  <si>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</si>
  <si>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</si>
  <si>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</si>
  <si>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</si>
  <si>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</si>
  <si>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</si>
  <si>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</si>
  <si>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</si>
  <si>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</si>
  <si>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</si>
  <si>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</si>
  <si>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</si>
  <si>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</si>
  <si>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</si>
  <si>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</si>
  <si>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</si>
  <si>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</si>
  <si>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</si>
  <si>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</si>
  <si>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</si>
  <si>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</si>
  <si>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</si>
  <si>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</si>
  <si>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</si>
  <si>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</si>
  <si>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</si>
  <si>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</si>
  <si>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</si>
  <si>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</si>
  <si>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</si>
  <si>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</si>
  <si>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</si>
  <si>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</si>
  <si>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</si>
  <si>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</si>
  <si>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</si>
  <si>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</si>
  <si>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</si>
  <si>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</si>
  <si>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</si>
  <si>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</si>
  <si>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</si>
  <si>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</si>
  <si>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</si>
  <si>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</si>
  <si>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</si>
  <si>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</si>
  <si>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</si>
  <si>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</si>
  <si>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</si>
  <si>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</si>
  <si>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</si>
  <si>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</si>
  <si>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</si>
  <si>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</si>
  <si>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</si>
  <si>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</si>
  <si>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</si>
  <si>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</si>
  <si>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</si>
  <si>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</si>
  <si>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</si>
  <si>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</si>
  <si>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</si>
  <si>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</si>
  <si>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</si>
  <si>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</si>
  <si>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</si>
  <si>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</si>
  <si>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</si>
  <si>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</si>
  <si>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</si>
  <si>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</si>
  <si>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</si>
  <si>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</si>
  <si>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</si>
  <si>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</si>
  <si>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</si>
  <si>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</si>
  <si>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</si>
  <si>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</si>
  <si>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</si>
  <si>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</si>
  <si>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</si>
  <si>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</si>
  <si>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</si>
  <si>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</si>
  <si>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</si>
  <si>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</si>
  <si>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</si>
  <si>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</si>
  <si>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</si>
  <si>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</si>
  <si>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</si>
  <si>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</si>
  <si>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</si>
  <si>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</si>
  <si>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</si>
  <si>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</si>
  <si>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</si>
  <si>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</si>
  <si>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</si>
  <si>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</si>
  <si>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</si>
  <si>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</si>
  <si>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</si>
  <si>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</si>
  <si>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</si>
  <si>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</si>
  <si>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</si>
  <si>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</si>
  <si>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</si>
  <si>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</si>
  <si>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</si>
  <si>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</si>
  <si>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</si>
  <si>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</si>
  <si>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</si>
  <si>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</si>
  <si>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</si>
  <si>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</si>
  <si>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</si>
  <si>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</si>
  <si>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</si>
  <si>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</si>
  <si>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</si>
  <si>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</si>
  <si>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</si>
  <si>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</si>
  <si>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</si>
  <si>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</si>
  <si>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</si>
  <si>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</si>
  <si>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</si>
  <si>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</si>
  <si>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</si>
  <si>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</si>
  <si>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</si>
  <si>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</si>
  <si>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</si>
  <si>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</si>
  <si>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</si>
  <si>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</si>
  <si>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</si>
  <si>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</si>
  <si>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</si>
  <si>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</si>
  <si>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</si>
  <si>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</si>
  <si>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</si>
  <si>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</si>
  <si>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</si>
  <si>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</si>
  <si>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</si>
  <si>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</si>
  <si>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</si>
  <si>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</si>
  <si>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</si>
  <si>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</si>
  <si>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</si>
  <si>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</si>
  <si>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</si>
  <si>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</si>
  <si>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</si>
  <si>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</si>
  <si>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</si>
  <si>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</si>
  <si>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</si>
  <si>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</si>
  <si>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</si>
  <si>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</si>
  <si>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</si>
  <si>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</si>
  <si>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</si>
  <si>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</si>
  <si>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</si>
  <si>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</si>
  <si>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</si>
  <si>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</si>
  <si>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</si>
  <si>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</si>
  <si>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</si>
  <si>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</si>
  <si>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</si>
  <si>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</si>
  <si>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</si>
  <si>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</si>
  <si>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</si>
  <si>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</si>
  <si>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</si>
  <si>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</si>
  <si>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</si>
  <si>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</si>
  <si>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</si>
  <si>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</si>
  <si>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</si>
  <si>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</si>
  <si>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</si>
  <si>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</si>
  <si>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</si>
  <si>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</si>
  <si>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</si>
  <si>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</si>
  <si>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</si>
  <si>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</si>
  <si>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</si>
  <si>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</si>
  <si>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</si>
  <si>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</si>
  <si>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</si>
  <si>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</si>
  <si>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</si>
  <si>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</si>
  <si>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</si>
  <si>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</si>
  <si>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</si>
  <si>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</si>
  <si>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</si>
  <si>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</si>
  <si>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</si>
  <si>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</si>
  <si>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</si>
  <si>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</si>
  <si>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</si>
  <si>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</si>
  <si>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</si>
  <si>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</si>
  <si>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</si>
  <si>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</si>
  <si>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</si>
  <si>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</si>
  <si>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</si>
  <si>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</si>
  <si>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</si>
  <si>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</si>
  <si>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</si>
  <si>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</si>
  <si>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</si>
  <si>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</si>
  <si>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</si>
  <si>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</si>
  <si>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</si>
  <si>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</si>
  <si>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</si>
  <si>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</si>
  <si>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</si>
  <si>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</si>
  <si>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</si>
  <si>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</si>
  <si>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</si>
  <si>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</si>
  <si>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</si>
  <si>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</si>
  <si>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</si>
  <si>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</si>
  <si>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</si>
  <si>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</si>
  <si>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</si>
  <si>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</si>
  <si>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</si>
  <si>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</si>
  <si>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</si>
  <si>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</si>
  <si>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</si>
  <si>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</si>
  <si>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</si>
  <si>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</si>
  <si>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</si>
  <si>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</si>
  <si>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</si>
  <si>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</si>
  <si>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</si>
  <si>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</si>
  <si>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</si>
  <si>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</si>
  <si>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</si>
  <si>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</si>
  <si>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</si>
  <si>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</si>
  <si>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</si>
  <si>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</si>
  <si>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</si>
  <si>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</si>
  <si>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</si>
  <si>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</si>
  <si>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</si>
  <si>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</si>
  <si>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</si>
  <si>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</si>
  <si>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</si>
  <si>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</si>
  <si>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</si>
  <si>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</si>
  <si>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</si>
  <si>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</si>
  <si>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</si>
  <si>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</si>
  <si>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</si>
  <si>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</si>
  <si>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</si>
  <si>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</si>
  <si>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</si>
  <si>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</si>
  <si>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</si>
  <si>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</si>
  <si>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</si>
  <si>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</si>
  <si>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</si>
  <si>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</si>
  <si>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</si>
  <si>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</si>
  <si>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</si>
  <si>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</si>
  <si>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</si>
  <si>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</si>
  <si>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</si>
  <si>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</si>
  <si>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</si>
  <si>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</si>
  <si>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</si>
  <si>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</si>
  <si>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</si>
  <si>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</si>
  <si>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</si>
  <si>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</si>
  <si>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</si>
  <si>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</si>
  <si>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</si>
  <si>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</si>
  <si>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</si>
  <si>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</si>
  <si>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</si>
  <si>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</si>
  <si>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</si>
  <si>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</si>
  <si>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</si>
  <si>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</si>
  <si>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</si>
  <si>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</si>
  <si>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</si>
  <si>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</si>
  <si>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</si>
  <si>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</si>
  <si>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</si>
  <si>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</si>
  <si>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</si>
  <si>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</si>
  <si>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</si>
  <si>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</si>
  <si>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</si>
  <si>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</si>
  <si>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</si>
  <si>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</si>
  <si>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</si>
  <si>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</si>
  <si>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</si>
  <si>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</si>
  <si>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</si>
  <si>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</si>
  <si>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</si>
  <si>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</si>
  <si>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</si>
  <si>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</si>
  <si>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</si>
  <si>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</si>
  <si>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</si>
  <si>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</si>
  <si>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</si>
  <si>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</si>
  <si>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</si>
  <si>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</si>
  <si>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</si>
  <si>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</si>
  <si>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</si>
  <si>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</si>
  <si>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</si>
  <si>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</si>
  <si>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</si>
  <si>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</si>
  <si>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</si>
  <si>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</si>
  <si>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</si>
  <si>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</si>
  <si>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</si>
  <si>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</si>
  <si>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</si>
  <si>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</si>
  <si>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</si>
  <si>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</si>
  <si>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</si>
  <si>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</si>
  <si>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</si>
  <si>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</si>
  <si>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</si>
  <si>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</si>
  <si>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</si>
  <si>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</si>
  <si>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</si>
  <si>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</si>
  <si>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</si>
  <si>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</si>
  <si>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</si>
  <si>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</si>
  <si>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</si>
  <si>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</si>
  <si>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</si>
  <si>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</si>
  <si>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</si>
  <si>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</si>
  <si>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</si>
  <si>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</si>
  <si>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</si>
  <si>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</si>
  <si>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</si>
  <si>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</si>
  <si>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</si>
  <si>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</si>
  <si>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</si>
  <si>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</si>
  <si>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</si>
  <si>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</si>
  <si>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</si>
  <si>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</si>
  <si>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</si>
  <si>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</si>
  <si>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</si>
  <si>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</si>
  <si>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</si>
  <si>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</si>
  <si>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</si>
  <si>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</si>
  <si>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</si>
  <si>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</si>
  <si>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</si>
  <si>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</si>
  <si>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</si>
  <si>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</si>
  <si>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</si>
  <si>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</si>
  <si>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</si>
  <si>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</si>
  <si>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</si>
  <si>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</si>
  <si>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</si>
  <si>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</si>
  <si>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</si>
  <si>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</si>
  <si>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</si>
  <si>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</si>
  <si>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</si>
  <si>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</si>
  <si>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</si>
  <si>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</si>
  <si>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</si>
  <si>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</si>
  <si>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</si>
  <si>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</si>
  <si>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</si>
  <si>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</si>
  <si>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</si>
  <si>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</si>
  <si>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</si>
  <si>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</si>
  <si>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</si>
  <si>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</si>
  <si>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</si>
  <si>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</si>
  <si>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</si>
  <si>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</si>
  <si>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</si>
  <si>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</si>
  <si>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</si>
  <si>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</si>
  <si>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</si>
  <si>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</si>
  <si>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</si>
  <si>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</si>
  <si>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</si>
  <si>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</si>
  <si>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</si>
  <si>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</si>
  <si>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</si>
  <si>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</si>
  <si>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</si>
  <si>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</si>
  <si>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</si>
  <si>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</si>
  <si>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</si>
  <si>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</si>
  <si>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</si>
  <si>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</si>
  <si>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</si>
  <si>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</si>
  <si>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</si>
  <si>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</si>
  <si>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</si>
  <si>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</si>
  <si>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</si>
  <si>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</si>
  <si>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</si>
  <si>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</si>
  <si>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</si>
  <si>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</si>
  <si>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</si>
  <si>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</si>
  <si>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</si>
  <si>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</si>
  <si>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</si>
  <si>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</si>
  <si>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</si>
  <si>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</si>
  <si>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</si>
  <si>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</si>
  <si>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</si>
  <si>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</si>
  <si>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</si>
  <si>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</si>
  <si>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</si>
  <si>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</si>
  <si>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</si>
  <si>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</si>
  <si>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</si>
  <si>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</si>
  <si>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</si>
  <si>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</si>
  <si>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</si>
  <si>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</si>
  <si>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</si>
  <si>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</si>
  <si>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</si>
  <si>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</si>
  <si>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</si>
  <si>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</si>
  <si>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</si>
  <si>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</si>
  <si>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</si>
  <si>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</si>
  <si>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</si>
  <si>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</si>
  <si>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</si>
  <si>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</si>
  <si>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</si>
  <si>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</si>
  <si>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</si>
  <si>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</si>
  <si>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</si>
  <si>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</si>
  <si>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</si>
  <si>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</si>
  <si>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</si>
  <si>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</si>
  <si>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</si>
  <si>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</si>
  <si>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</si>
  <si>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</si>
  <si>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</si>
  <si>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</si>
  <si>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</si>
  <si>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</si>
  <si>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</si>
  <si>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</si>
  <si>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</si>
  <si>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</si>
  <si>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</si>
  <si>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</si>
  <si>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</si>
  <si>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</si>
  <si>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</si>
  <si>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</si>
  <si>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</si>
  <si>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</si>
  <si>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</si>
  <si>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</si>
  <si>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</si>
  <si>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</si>
  <si>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</si>
  <si>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</si>
  <si>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</si>
  <si>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</si>
  <si>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</si>
  <si>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</si>
  <si>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</si>
  <si>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</si>
  <si>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</si>
  <si>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</si>
  <si>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</si>
  <si>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</si>
  <si>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</si>
  <si>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</si>
  <si>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</si>
  <si>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</si>
  <si>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</si>
  <si>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</si>
  <si>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</si>
  <si>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</si>
  <si>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</si>
  <si>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</si>
  <si>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</si>
  <si>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</si>
  <si>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</si>
  <si>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</si>
  <si>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</si>
  <si>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</si>
  <si>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</si>
  <si>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</si>
  <si>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</si>
  <si>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</si>
  <si>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</si>
  <si>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</si>
  <si>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</si>
  <si>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</si>
  <si>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</si>
  <si>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</si>
  <si>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</si>
  <si>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</si>
  <si>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</si>
  <si>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</si>
  <si>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</si>
  <si>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</si>
  <si>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</si>
  <si>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</si>
  <si>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</si>
  <si>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</si>
  <si>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</si>
  <si>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</si>
  <si>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</si>
  <si>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</si>
  <si>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</si>
  <si>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</si>
  <si>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</si>
  <si>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</si>
  <si>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</si>
  <si>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</si>
  <si>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</si>
  <si>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</si>
  <si>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</si>
  <si>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</si>
  <si>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</si>
  <si>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</si>
  <si>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</si>
  <si>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</si>
  <si>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</si>
  <si>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</si>
  <si>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</si>
  <si>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</si>
  <si>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</si>
  <si>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</si>
  <si>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</si>
  <si>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</si>
  <si>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</si>
  <si>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</si>
  <si>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</si>
  <si>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</si>
  <si>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</si>
  <si>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</si>
  <si>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</si>
  <si>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</si>
  <si>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</si>
  <si>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</si>
  <si>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</si>
  <si>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</si>
  <si>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</si>
  <si>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</si>
  <si>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</si>
  <si>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</si>
  <si>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</si>
  <si>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</si>
  <si>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</si>
  <si>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</si>
  <si>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</si>
  <si>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</si>
  <si>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</si>
  <si>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</si>
  <si>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</si>
  <si>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</si>
  <si>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</si>
  <si>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</si>
  <si>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</si>
  <si>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</si>
  <si>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</si>
  <si>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</si>
  <si>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</si>
  <si>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</si>
  <si>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</si>
  <si>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</si>
  <si>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</si>
  <si>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</si>
  <si>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</si>
  <si>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</si>
  <si>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</si>
  <si>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</si>
  <si>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</si>
  <si>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</si>
  <si>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</si>
  <si>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</si>
  <si>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</si>
  <si>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</si>
  <si>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</si>
  <si>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</si>
  <si>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</si>
  <si>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</si>
  <si>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</si>
  <si>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</si>
  <si>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</si>
  <si>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</si>
  <si>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</si>
  <si>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</si>
  <si>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</si>
  <si>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</si>
  <si>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</si>
  <si>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</si>
  <si>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</si>
  <si>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</si>
  <si>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</si>
  <si>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</si>
  <si>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</si>
  <si>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</si>
  <si>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</si>
  <si>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</si>
  <si>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</si>
  <si>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</si>
  <si>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</si>
  <si>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</si>
  <si>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</si>
  <si>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</si>
  <si>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</si>
  <si>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</si>
  <si>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</si>
  <si>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</si>
  <si>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</si>
  <si>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</si>
  <si>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</si>
  <si>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</si>
  <si>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</si>
  <si>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</si>
  <si>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</si>
  <si>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</si>
  <si>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</si>
  <si>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</si>
  <si>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</si>
  <si>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</si>
  <si>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</si>
  <si>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</si>
  <si>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</si>
  <si>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</si>
  <si>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</si>
  <si>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</si>
  <si>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</si>
  <si>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</si>
  <si>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</si>
  <si>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</si>
  <si>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</si>
  <si>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</si>
  <si>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</si>
  <si>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</si>
  <si>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</si>
  <si>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</si>
  <si>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</si>
  <si>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</si>
  <si>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</si>
  <si>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</si>
  <si>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</si>
  <si>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</si>
  <si>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</si>
  <si>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</si>
  <si>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</si>
  <si>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</si>
  <si>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</si>
  <si>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</si>
  <si>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</si>
  <si>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</si>
  <si>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</si>
  <si>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</si>
  <si>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</si>
  <si>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</si>
  <si>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</si>
  <si>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</si>
  <si>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</si>
  <si>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</si>
  <si>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</si>
  <si>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</si>
  <si>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</si>
  <si>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</si>
  <si>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</si>
  <si>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</si>
  <si>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</si>
  <si>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</si>
  <si>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</si>
  <si>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</si>
  <si>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</si>
  <si>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</si>
  <si>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</si>
  <si>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</si>
  <si>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</si>
  <si>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</si>
  <si>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</si>
  <si>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</si>
  <si>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</si>
  <si>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</si>
  <si>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</si>
  <si>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</si>
  <si>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</si>
  <si>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</si>
  <si>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</si>
  <si>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</si>
  <si>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</si>
  <si>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</si>
  <si>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</si>
  <si>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</si>
  <si>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</si>
  <si>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</si>
  <si>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</si>
  <si>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</si>
  <si>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</si>
  <si>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</si>
  <si>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</si>
  <si>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</si>
  <si>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</si>
  <si>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</si>
  <si>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</si>
  <si>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</si>
  <si>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</si>
  <si>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</si>
  <si>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</si>
  <si>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</si>
  <si>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</si>
  <si>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</si>
  <si>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</si>
  <si>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</si>
  <si>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</si>
  <si>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</si>
  <si>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</si>
  <si>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</si>
  <si>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</si>
  <si>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</si>
  <si>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</si>
  <si>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</si>
  <si>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</si>
  <si>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</si>
  <si>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</si>
  <si>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</si>
  <si>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</si>
  <si>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</si>
  <si>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</si>
  <si>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</si>
  <si>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</si>
  <si>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</si>
  <si>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</si>
  <si>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</si>
  <si>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</si>
  <si>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</si>
  <si>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</si>
  <si>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</si>
  <si>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</si>
  <si>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</si>
  <si>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</si>
  <si>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</si>
  <si>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</si>
  <si>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</si>
  <si>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</si>
  <si>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</si>
  <si>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</si>
  <si>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</si>
  <si>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</si>
  <si>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</si>
  <si>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</si>
  <si>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</si>
  <si>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</si>
  <si>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</si>
  <si>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</si>
  <si>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</si>
  <si>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</si>
  <si>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</si>
  <si>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</si>
  <si>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</si>
  <si>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</si>
  <si>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</si>
  <si>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</si>
  <si>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</si>
  <si>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</si>
  <si>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</si>
  <si>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</si>
  <si>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</si>
  <si>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</si>
  <si>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</si>
  <si>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</si>
  <si>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</si>
  <si>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</si>
  <si>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</si>
  <si>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</si>
  <si>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</si>
  <si>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</si>
  <si>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</si>
  <si>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</si>
  <si>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</si>
  <si>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</si>
  <si>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</si>
  <si>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</si>
  <si>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</si>
  <si>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</si>
  <si>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</si>
  <si>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</si>
  <si>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</si>
  <si>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</si>
  <si>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</si>
  <si>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</si>
  <si>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</si>
  <si>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</si>
  <si>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</si>
  <si>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</si>
  <si>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</si>
  <si>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</si>
  <si>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</si>
  <si>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</si>
  <si>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</si>
  <si>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</si>
  <si>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</si>
  <si>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</si>
  <si>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</si>
  <si>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</si>
  <si>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</si>
  <si>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</si>
  <si>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</si>
  <si>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</si>
  <si>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</si>
  <si>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</si>
  <si>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</si>
  <si>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</si>
  <si>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</si>
  <si>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</si>
  <si>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</si>
  <si>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</si>
  <si>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</si>
  <si>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</si>
  <si>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</si>
  <si>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</si>
  <si>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</si>
  <si>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</si>
  <si>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</si>
  <si>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</si>
  <si>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</si>
  <si>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</si>
  <si>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</si>
  <si>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</si>
  <si>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</si>
  <si>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</si>
  <si>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</si>
  <si>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</si>
  <si>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</si>
  <si>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</si>
  <si>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</si>
  <si>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</si>
  <si>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</si>
  <si>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</si>
  <si>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</si>
  <si>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</si>
  <si>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</si>
  <si>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</si>
  <si>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</si>
  <si>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</si>
  <si>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</si>
  <si>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</si>
  <si>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</si>
  <si>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</si>
  <si>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</si>
  <si>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</si>
  <si>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</si>
  <si>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</si>
  <si>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</si>
  <si>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</si>
  <si>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</si>
  <si>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</si>
  <si>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</si>
  <si>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</si>
  <si>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</si>
  <si>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</si>
  <si>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</si>
  <si>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</si>
  <si>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</si>
  <si>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</si>
  <si>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</si>
  <si>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</si>
  <si>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</si>
  <si>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</si>
  <si>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</si>
  <si>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</si>
  <si>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</si>
  <si>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</si>
  <si>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</si>
  <si>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</si>
  <si>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</si>
  <si>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</si>
  <si>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</si>
  <si>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</si>
  <si>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</si>
  <si>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</si>
  <si>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</si>
  <si>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</si>
  <si>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</si>
  <si>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</si>
  <si>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</si>
  <si>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</si>
  <si>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</si>
  <si>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</si>
  <si>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</si>
  <si>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</si>
  <si>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</si>
  <si>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</si>
  <si>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</si>
  <si>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</si>
  <si>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</si>
  <si>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</si>
  <si>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</si>
  <si>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</si>
  <si>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</si>
  <si>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</si>
  <si>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</si>
  <si>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</si>
  <si>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</si>
  <si>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</si>
  <si>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</si>
  <si>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</si>
  <si>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</si>
  <si>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</si>
  <si>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</si>
  <si>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</si>
  <si>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</si>
  <si>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</si>
  <si>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</si>
  <si>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</si>
  <si>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</si>
  <si>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</si>
  <si>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</si>
  <si>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</si>
  <si>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</si>
  <si>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</si>
  <si>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</si>
  <si>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</si>
  <si>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</si>
  <si>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</si>
  <si>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</si>
  <si>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</si>
  <si>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</si>
  <si>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</si>
  <si>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</si>
  <si>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</si>
  <si>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</si>
  <si>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</si>
  <si>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</si>
  <si>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</si>
  <si>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</si>
  <si>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</si>
  <si>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</si>
  <si>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</si>
  <si>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</si>
  <si>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</si>
  <si>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</si>
  <si>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</si>
  <si>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</si>
  <si>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</si>
  <si>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</si>
  <si>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</si>
  <si>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</si>
  <si>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</si>
  <si>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</si>
  <si>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</si>
  <si>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</si>
  <si>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</si>
  <si>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</si>
  <si>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</si>
  <si>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</si>
  <si>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</si>
  <si>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</si>
  <si>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</si>
  <si>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</si>
  <si>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</si>
  <si>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</si>
  <si>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</si>
  <si>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</si>
  <si>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</si>
  <si>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</si>
  <si>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</si>
  <si>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</si>
  <si>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</si>
  <si>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</si>
  <si>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</si>
  <si>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</si>
  <si>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</si>
  <si>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</si>
  <si>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</si>
  <si>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</si>
  <si>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</si>
  <si>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</si>
  <si>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</si>
  <si>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</si>
  <si>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</si>
  <si>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</si>
  <si>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</si>
  <si>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</si>
  <si>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</si>
  <si>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</si>
  <si>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</si>
  <si>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</si>
  <si>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</si>
  <si>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</si>
  <si>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</si>
  <si>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</si>
  <si>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</si>
  <si>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</si>
  <si>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</si>
  <si>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</si>
  <si>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</si>
  <si>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</si>
  <si>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</si>
  <si>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</si>
  <si>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</si>
  <si>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</si>
  <si>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</si>
  <si>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</si>
  <si>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</si>
  <si>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</si>
  <si>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</si>
  <si>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</si>
  <si>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</si>
  <si>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</si>
  <si>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</si>
  <si>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</si>
  <si>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</si>
  <si>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</si>
  <si>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</si>
  <si>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</si>
  <si>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</si>
  <si>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</si>
  <si>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</si>
  <si>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</si>
  <si>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</si>
  <si>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</si>
  <si>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</si>
  <si>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</si>
  <si>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</si>
  <si>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</si>
  <si>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</si>
  <si>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</si>
  <si>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</si>
  <si>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</si>
  <si>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</si>
  <si>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</si>
  <si>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</si>
  <si>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</si>
  <si>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</si>
  <si>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</si>
  <si>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</si>
  <si>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</si>
  <si>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</si>
  <si>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</si>
  <si>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</si>
  <si>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</si>
  <si>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</si>
  <si>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</si>
  <si>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</si>
  <si>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</si>
  <si>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</si>
  <si>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</si>
  <si>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</si>
  <si>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</si>
  <si>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</si>
  <si>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</si>
  <si>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</si>
  <si>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</si>
  <si>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</si>
  <si>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</si>
  <si>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</si>
  <si>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</si>
  <si>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</si>
  <si>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</si>
  <si>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</si>
  <si>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</si>
  <si>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</si>
  <si>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</si>
  <si>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</si>
  <si>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</si>
  <si>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</si>
  <si>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</si>
  <si>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</si>
  <si>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</si>
  <si>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</si>
  <si>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</si>
  <si>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</si>
  <si>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</si>
  <si>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</si>
  <si>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</si>
  <si>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</si>
  <si>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</si>
  <si>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</si>
  <si>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</si>
  <si>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</si>
  <si>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</si>
  <si>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</si>
  <si>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</si>
  <si>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</si>
  <si>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</si>
  <si>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</si>
  <si>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</si>
  <si>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</si>
  <si>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</si>
  <si>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</si>
  <si>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</si>
  <si>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</si>
  <si>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</si>
  <si>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</si>
  <si>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</si>
  <si>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</si>
  <si>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</si>
  <si>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</si>
  <si>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</si>
  <si>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</si>
  <si>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</si>
  <si>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</si>
  <si>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</si>
  <si>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</si>
  <si>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</si>
  <si>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</si>
  <si>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</si>
  <si>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</si>
  <si>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</si>
  <si>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</si>
  <si>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</si>
  <si>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</si>
  <si>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</si>
  <si>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</si>
  <si>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</si>
  <si>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</si>
  <si>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</si>
  <si>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</si>
  <si>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</si>
  <si>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</si>
  <si>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</si>
  <si>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</si>
  <si>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</si>
  <si>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</si>
  <si>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</si>
  <si>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</si>
  <si>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</si>
  <si>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</si>
  <si>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</si>
  <si>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</si>
  <si>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</si>
  <si>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</si>
  <si>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</si>
  <si>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</si>
  <si>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</si>
  <si>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</si>
  <si>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</si>
  <si>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</si>
  <si>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</si>
  <si>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</si>
  <si>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</si>
  <si>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</si>
  <si>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</si>
  <si>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</si>
  <si>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</si>
  <si>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</si>
  <si>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</si>
  <si>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</si>
  <si>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</si>
  <si>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</si>
  <si>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</si>
  <si>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</si>
  <si>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</si>
  <si>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</si>
  <si>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</si>
  <si>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</si>
  <si>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</si>
  <si>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</si>
  <si>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</si>
  <si>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</si>
  <si>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</si>
  <si>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</si>
  <si>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</si>
  <si>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</si>
  <si>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</si>
  <si>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</si>
  <si>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</si>
  <si>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</si>
  <si>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</si>
  <si>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</si>
  <si>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</si>
  <si>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</si>
  <si>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</si>
  <si>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</si>
  <si>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</si>
  <si>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</si>
  <si>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</si>
  <si>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</si>
  <si>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</si>
  <si>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</si>
  <si>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</si>
  <si>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</si>
  <si>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</si>
  <si>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</si>
  <si>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</si>
  <si>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</si>
  <si>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</si>
  <si>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</si>
  <si>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</si>
  <si>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</si>
  <si>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</si>
  <si>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</si>
  <si>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</si>
  <si>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</si>
  <si>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</si>
  <si>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</si>
  <si>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</si>
  <si>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</si>
  <si>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</si>
  <si>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</si>
  <si>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</si>
  <si>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</si>
  <si>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</si>
  <si>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</si>
  <si>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</si>
  <si>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</si>
  <si>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</si>
  <si>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</si>
  <si>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</si>
  <si>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</si>
  <si>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</si>
  <si>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</si>
  <si>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</si>
  <si>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</si>
  <si>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</si>
  <si>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</si>
  <si>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</si>
  <si>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</si>
  <si>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</si>
  <si>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</si>
  <si>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</si>
  <si>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</si>
  <si>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</si>
  <si>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</si>
  <si>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</si>
  <si>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</si>
  <si>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</si>
  <si>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</si>
  <si>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</si>
  <si>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</si>
  <si>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</si>
  <si>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</si>
  <si>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</si>
  <si>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</si>
  <si>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</si>
  <si>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</si>
  <si>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</si>
  <si>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</si>
  <si>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</si>
  <si>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</si>
  <si>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</si>
  <si>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</si>
  <si>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</si>
  <si>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</si>
  <si>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</si>
  <si>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</si>
  <si>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</si>
  <si>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</si>
  <si>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</si>
  <si>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</si>
  <si>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</si>
  <si>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</si>
  <si>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</si>
  <si>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</si>
  <si>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</si>
  <si>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</si>
  <si>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</si>
  <si>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</si>
  <si>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</si>
  <si>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</si>
  <si>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</si>
  <si>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</si>
  <si>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</si>
  <si>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</si>
  <si>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</si>
  <si>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</si>
  <si>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</si>
  <si>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</si>
  <si>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</si>
  <si>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</si>
  <si>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</si>
  <si>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</si>
  <si>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</si>
  <si>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</si>
  <si>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</si>
  <si>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</si>
  <si>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</si>
  <si>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</si>
  <si>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</si>
  <si>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</si>
  <si>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</si>
  <si>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</si>
  <si>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</si>
  <si>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</si>
  <si>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</si>
  <si>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</si>
  <si>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</si>
  <si>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</si>
  <si>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</si>
  <si>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</si>
  <si>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</si>
  <si>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</si>
  <si>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</si>
  <si>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</si>
  <si>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</si>
  <si>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</si>
  <si>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</si>
  <si>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</si>
  <si>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</si>
  <si>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</si>
  <si>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</si>
  <si>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</si>
  <si>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</si>
  <si>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</si>
  <si>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</si>
  <si>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</si>
  <si>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</si>
  <si>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</si>
  <si>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</si>
  <si>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</si>
  <si>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</si>
  <si>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</si>
  <si>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</si>
  <si>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</si>
  <si>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</si>
  <si>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</si>
  <si>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</si>
  <si>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</si>
  <si>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</si>
  <si>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</si>
  <si>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</si>
  <si>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</si>
  <si>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</si>
  <si>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</si>
  <si>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</si>
  <si>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</si>
  <si>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</si>
  <si>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</si>
  <si>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</si>
  <si>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</si>
  <si>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</si>
  <si>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</si>
  <si>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</si>
  <si>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</si>
  <si>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</si>
  <si>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</si>
  <si>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</si>
  <si>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</si>
  <si>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</si>
  <si>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</si>
  <si>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</si>
  <si>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</si>
  <si>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</si>
  <si>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</si>
  <si>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</si>
  <si>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</si>
  <si>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</si>
  <si>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</si>
  <si>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</si>
  <si>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</si>
  <si>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</si>
  <si>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</si>
  <si>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</si>
  <si>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</si>
  <si>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</si>
  <si>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</si>
  <si>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</si>
  <si>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</si>
  <si>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</si>
  <si>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</si>
  <si>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</si>
  <si>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</si>
  <si>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</si>
  <si>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</si>
  <si>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</si>
  <si>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</si>
  <si>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</si>
  <si>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</si>
  <si>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</si>
  <si>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</si>
  <si>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</si>
  <si>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</si>
  <si>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</si>
  <si>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</si>
  <si>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</si>
  <si>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</si>
  <si>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</si>
  <si>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</si>
  <si>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</si>
  <si>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</si>
  <si>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</si>
  <si>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</si>
  <si>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</si>
  <si>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</si>
  <si>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</si>
  <si>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</si>
  <si>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</si>
  <si>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</si>
  <si>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</si>
  <si>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</si>
  <si>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</si>
  <si>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</si>
  <si>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</si>
  <si>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</si>
  <si>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</si>
  <si>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</si>
  <si>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</si>
  <si>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</si>
  <si>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</si>
  <si>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</si>
  <si>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</si>
  <si>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</si>
  <si>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</si>
  <si>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</si>
  <si>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</si>
  <si>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</si>
  <si>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</si>
  <si>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</si>
  <si>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</si>
  <si>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</si>
  <si>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</si>
  <si>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</si>
  <si>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</si>
  <si>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</si>
  <si>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</si>
  <si>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</si>
  <si>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</si>
  <si>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</si>
  <si>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</si>
  <si>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</si>
  <si>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</si>
  <si>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</si>
  <si>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</si>
  <si>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</si>
  <si>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</si>
  <si>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</si>
  <si>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</si>
  <si>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</si>
  <si>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</si>
  <si>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</si>
  <si>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</si>
  <si>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</si>
  <si>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</si>
  <si>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</si>
  <si>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</si>
  <si>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</si>
  <si>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</si>
  <si>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</si>
  <si>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</si>
  <si>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</si>
  <si>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</si>
  <si>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</si>
  <si>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</si>
  <si>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</si>
  <si>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</si>
  <si>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</si>
  <si>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</si>
  <si>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</si>
  <si>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</si>
  <si>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</si>
  <si>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</si>
  <si>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</si>
  <si>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</si>
  <si>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</si>
  <si>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</si>
  <si>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</si>
  <si>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</si>
  <si>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</si>
  <si>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</si>
  <si>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</si>
  <si>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</si>
  <si>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</si>
  <si>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</si>
  <si>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</si>
  <si>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</si>
  <si>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</si>
  <si>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</si>
  <si>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</si>
  <si>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</si>
  <si>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</si>
  <si>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</si>
  <si>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</si>
  <si>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</si>
  <si>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</si>
  <si>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</si>
  <si>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</si>
  <si>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</si>
  <si>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</si>
  <si>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</si>
  <si>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</si>
  <si>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</si>
  <si>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</si>
  <si>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</si>
  <si>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</si>
  <si>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</si>
  <si>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</si>
  <si>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</si>
  <si>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</si>
  <si>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</si>
  <si>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</si>
  <si>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</si>
  <si>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</si>
  <si>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</si>
  <si>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</si>
  <si>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</si>
  <si>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</si>
  <si>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</si>
  <si>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</si>
  <si>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</si>
  <si>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</si>
  <si>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</si>
  <si>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</si>
  <si>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</si>
  <si>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</si>
  <si>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</si>
  <si>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</si>
  <si>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</si>
  <si>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</si>
  <si>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</si>
  <si>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</si>
  <si>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</si>
  <si>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</si>
  <si>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</si>
  <si>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</si>
  <si>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</si>
  <si>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</si>
  <si>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</si>
  <si>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</si>
  <si>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</si>
  <si>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</si>
  <si>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</si>
  <si>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</si>
  <si>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</si>
  <si>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</si>
  <si>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</si>
  <si>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</si>
  <si>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</si>
  <si>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</si>
  <si>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</si>
  <si>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</si>
  <si>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</si>
  <si>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</si>
  <si>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</si>
  <si>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</si>
  <si>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</si>
  <si>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</si>
  <si>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</si>
  <si>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</si>
  <si>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</si>
  <si>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</si>
  <si>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</si>
  <si>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</si>
  <si>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</si>
  <si>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</si>
  <si>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</si>
  <si>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</si>
  <si>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</si>
  <si>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</si>
  <si>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</si>
  <si>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</si>
  <si>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</si>
  <si>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</si>
  <si>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</si>
  <si>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</si>
  <si>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</si>
  <si>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</si>
  <si>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</si>
  <si>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</si>
  <si>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</si>
  <si>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</si>
  <si>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</si>
  <si>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</si>
  <si>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</si>
  <si>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</si>
  <si>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</si>
  <si>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</si>
  <si>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</si>
  <si>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</si>
  <si>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</si>
  <si>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</si>
  <si>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</si>
  <si>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</si>
  <si>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</si>
  <si>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</si>
  <si>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</si>
  <si>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</si>
  <si>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</si>
  <si>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</si>
  <si>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</si>
  <si>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</si>
  <si>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</si>
  <si>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</si>
  <si>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</si>
  <si>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</si>
  <si>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</si>
  <si>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</si>
  <si>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</si>
  <si>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</si>
  <si>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</si>
  <si>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</si>
  <si>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</si>
  <si>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</si>
  <si>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</si>
  <si>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</si>
  <si>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</si>
  <si>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</si>
  <si>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</si>
  <si>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</si>
  <si>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</si>
  <si>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</si>
  <si>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</si>
  <si>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</si>
  <si>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</si>
  <si>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</si>
  <si>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</si>
  <si>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</si>
  <si>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</si>
  <si>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</si>
  <si>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</si>
  <si>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</si>
  <si>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</si>
  <si>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</si>
  <si>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</si>
  <si>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</si>
  <si>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</si>
  <si>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</si>
  <si>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</si>
  <si>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</si>
  <si>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</si>
  <si>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</si>
  <si>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</si>
  <si>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</si>
  <si>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</si>
  <si>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</si>
  <si>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</si>
  <si>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</si>
  <si>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</si>
  <si>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</si>
  <si>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</si>
  <si>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</si>
  <si>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</si>
  <si>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</si>
  <si>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</si>
  <si>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</si>
  <si>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</si>
  <si>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</si>
  <si>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</si>
  <si>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</si>
  <si>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</si>
  <si>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</si>
  <si>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</si>
  <si>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</si>
  <si>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</si>
  <si>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</si>
  <si>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</si>
  <si>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</si>
  <si>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</si>
  <si>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</si>
  <si>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</si>
  <si>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</si>
  <si>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</si>
  <si>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</si>
  <si>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</si>
  <si>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</si>
  <si>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</si>
  <si>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</si>
  <si>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</si>
  <si>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</si>
  <si>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</si>
  <si>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</si>
  <si>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</si>
  <si>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</si>
  <si>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</si>
  <si>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</si>
  <si>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</si>
  <si>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</si>
  <si>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</si>
  <si>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</si>
  <si>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</si>
  <si>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</si>
  <si>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</si>
  <si>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</si>
  <si>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</si>
  <si>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</si>
  <si>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</si>
  <si>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</si>
  <si>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</si>
  <si>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</si>
  <si>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</si>
  <si>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</si>
  <si>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</si>
  <si>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</si>
  <si>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</si>
  <si>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</si>
  <si>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</si>
  <si>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</si>
  <si>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</si>
  <si>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</si>
  <si>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</si>
  <si>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</si>
  <si>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</si>
  <si>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</si>
  <si>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</si>
  <si>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</si>
  <si>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</si>
  <si>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</si>
  <si>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</si>
  <si>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</si>
  <si>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</si>
  <si>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</si>
  <si>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</si>
  <si>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</si>
  <si>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</si>
  <si>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</si>
  <si>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</si>
  <si>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</si>
  <si>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</si>
  <si>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</si>
  <si>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</si>
  <si>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</si>
  <si>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</si>
  <si>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</si>
  <si>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</si>
  <si>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</si>
  <si>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</si>
  <si>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</si>
  <si>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</si>
  <si>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</si>
  <si>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</si>
  <si>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</si>
  <si>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</si>
  <si>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</si>
  <si>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</si>
  <si>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</si>
  <si>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</si>
  <si>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</si>
  <si>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</si>
  <si>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</si>
  <si>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</si>
  <si>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</si>
  <si>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</si>
  <si>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</si>
  <si>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</si>
  <si>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</si>
  <si>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</si>
  <si>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</si>
  <si>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</si>
  <si>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</si>
  <si>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</si>
  <si>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</si>
  <si>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</si>
  <si>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</si>
  <si>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</si>
  <si>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</si>
  <si>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</si>
  <si>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</si>
  <si>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</si>
  <si>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</si>
  <si>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</si>
  <si>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</si>
  <si>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</si>
  <si>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</si>
  <si>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</si>
  <si>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</si>
  <si>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</si>
  <si>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</si>
  <si>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</si>
  <si>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</si>
  <si>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</si>
  <si>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</si>
  <si>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</si>
  <si>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</si>
  <si>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</si>
  <si>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</si>
  <si>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</si>
  <si>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</si>
  <si>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</si>
  <si>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</si>
  <si>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</si>
  <si>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</si>
  <si>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</si>
  <si>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</si>
  <si>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</si>
  <si>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</si>
  <si>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</si>
  <si>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</si>
  <si>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</si>
  <si>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</si>
  <si>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</si>
  <si>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</si>
  <si>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</si>
  <si>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</si>
  <si>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</si>
  <si>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</si>
  <si>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</si>
  <si>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</si>
  <si>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</si>
  <si>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</si>
  <si>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</si>
  <si>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</si>
  <si>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</si>
  <si>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</si>
  <si>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</si>
  <si>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</si>
  <si>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</si>
  <si>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</si>
  <si>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</si>
  <si>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</si>
  <si>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</si>
  <si>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</si>
  <si>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</si>
  <si>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</si>
  <si>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</si>
  <si>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</si>
  <si>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</si>
  <si>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</si>
  <si>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</si>
  <si>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</si>
  <si>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</si>
  <si>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</si>
  <si>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</si>
  <si>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</si>
  <si>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</si>
  <si>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</si>
  <si>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</si>
  <si>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</si>
  <si>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</si>
  <si>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</si>
  <si>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</si>
  <si>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</si>
  <si>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</si>
  <si>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</si>
  <si>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</si>
  <si>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</si>
  <si>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</si>
  <si>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</si>
  <si>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</si>
  <si>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</si>
  <si>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</si>
  <si>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</si>
  <si>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</si>
  <si>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</si>
  <si>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</si>
  <si>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</si>
  <si>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</si>
  <si>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</si>
  <si>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</si>
  <si>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</si>
  <si>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</si>
  <si>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</si>
  <si>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</si>
  <si>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</si>
  <si>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</si>
  <si>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</si>
  <si>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</si>
  <si>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</si>
  <si>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</si>
  <si>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</si>
  <si>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</si>
  <si>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</si>
  <si>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</si>
  <si>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</si>
  <si>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</si>
  <si>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</si>
  <si>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</si>
  <si>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</si>
  <si>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</si>
  <si>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</si>
  <si>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</si>
  <si>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</si>
  <si>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</si>
  <si>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</si>
  <si>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</si>
  <si>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</si>
  <si>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</si>
  <si>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</si>
  <si>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</si>
  <si>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</si>
  <si>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</si>
  <si>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</si>
  <si>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</si>
  <si>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</si>
  <si>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</si>
  <si>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</si>
  <si>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</si>
  <si>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</si>
  <si>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</si>
  <si>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</si>
  <si>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</si>
  <si>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</si>
  <si>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</si>
  <si>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</si>
  <si>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</si>
  <si>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</si>
  <si>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</si>
  <si>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</si>
  <si>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</si>
  <si>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</si>
  <si>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</si>
  <si>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</si>
  <si>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</si>
  <si>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</si>
  <si>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</si>
  <si>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</si>
  <si>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</si>
  <si>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</si>
  <si>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</si>
  <si>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</si>
  <si>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</si>
  <si>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</si>
  <si>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</si>
  <si>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</si>
  <si>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</si>
  <si>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</si>
  <si>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</si>
  <si>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</si>
  <si>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</si>
  <si>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</si>
  <si>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</si>
  <si>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</si>
  <si>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</si>
  <si>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</si>
  <si>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</si>
  <si>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</si>
  <si>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</si>
  <si>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</si>
  <si>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</si>
  <si>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</si>
  <si>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</si>
  <si>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</si>
  <si>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</si>
  <si>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</si>
  <si>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</si>
  <si>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</si>
  <si>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</si>
  <si>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</si>
  <si>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</si>
  <si>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</si>
  <si>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</si>
  <si>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</si>
  <si>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</si>
  <si>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</si>
  <si>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</si>
  <si>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</si>
  <si>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</si>
  <si>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</si>
  <si>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</si>
  <si>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</si>
  <si>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</si>
  <si>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</si>
  <si>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</si>
  <si>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</si>
  <si>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</si>
  <si>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</si>
  <si>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</si>
  <si>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</si>
  <si>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</si>
  <si>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</si>
  <si>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</si>
  <si>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</si>
  <si>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</si>
  <si>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</si>
  <si>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</si>
  <si>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</si>
  <si>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</si>
  <si>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</si>
  <si>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</si>
  <si>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</si>
  <si>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</si>
  <si>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</si>
  <si>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</si>
  <si>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</si>
  <si>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</si>
  <si>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</si>
  <si>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</si>
  <si>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</si>
  <si>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</si>
  <si>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</si>
  <si>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</si>
  <si>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</si>
  <si>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</si>
  <si>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</si>
  <si>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</si>
  <si>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</si>
  <si>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</si>
  <si>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</si>
  <si>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</si>
  <si>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</si>
  <si>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</si>
  <si>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</si>
  <si>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</si>
  <si>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</si>
  <si>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</si>
  <si>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</si>
  <si>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</si>
  <si>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</si>
  <si>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</si>
  <si>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</si>
  <si>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</si>
  <si>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</si>
  <si>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</si>
  <si>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</si>
  <si>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</si>
  <si>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</si>
  <si>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</si>
  <si>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</si>
  <si>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</si>
  <si>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</si>
  <si>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</si>
  <si>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</si>
  <si>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</si>
  <si>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</si>
  <si>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</si>
  <si>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</si>
  <si>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</si>
  <si>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</si>
  <si>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</si>
  <si>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</si>
  <si>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</si>
  <si>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</si>
  <si>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</si>
  <si>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</si>
  <si>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</si>
  <si>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</si>
  <si>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</si>
  <si>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</si>
  <si>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</si>
  <si>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</si>
  <si>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</si>
  <si>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</si>
  <si>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</si>
  <si>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</si>
  <si>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</si>
  <si>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</si>
  <si>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</si>
  <si>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</si>
  <si>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</si>
  <si>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</si>
  <si>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</si>
  <si>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</si>
  <si>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</si>
  <si>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</si>
  <si>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</si>
  <si>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</si>
  <si>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</si>
  <si>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</si>
  <si>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</si>
  <si>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</si>
  <si>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</si>
  <si>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</si>
  <si>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</si>
  <si>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</si>
  <si>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</si>
  <si>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</si>
  <si>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</si>
  <si>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</si>
  <si>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</si>
  <si>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</si>
  <si>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</si>
  <si>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</si>
  <si>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</si>
  <si>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</si>
  <si>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</si>
  <si>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</si>
  <si>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</si>
  <si>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</si>
  <si>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</si>
  <si>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</si>
  <si>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</si>
  <si>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</si>
  <si>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</si>
  <si>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</si>
  <si>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</si>
  <si>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</si>
  <si>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</si>
  <si>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</si>
  <si>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</si>
  <si>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</si>
  <si>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</si>
  <si>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</si>
  <si>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</si>
  <si>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</si>
  <si>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</si>
  <si>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</si>
  <si>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</si>
  <si>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</si>
  <si>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</si>
  <si>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</si>
  <si>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</si>
  <si>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</si>
  <si>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</si>
  <si>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</si>
  <si>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</si>
  <si>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</si>
  <si>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</si>
  <si>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</si>
  <si>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</si>
  <si>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</si>
  <si>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</si>
  <si>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</si>
  <si>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</si>
  <si>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</si>
  <si>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</si>
  <si>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</si>
  <si>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</si>
  <si>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</si>
  <si>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</si>
  <si>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</si>
  <si>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</si>
  <si>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</si>
  <si>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</si>
  <si>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</si>
  <si>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</si>
  <si>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</si>
  <si>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</si>
  <si>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</si>
  <si>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</si>
  <si>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</si>
  <si>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</si>
  <si>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</si>
  <si>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</si>
  <si>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</si>
  <si>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</si>
  <si>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</si>
  <si>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</si>
  <si>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</si>
  <si>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</si>
  <si>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</si>
  <si>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</si>
  <si>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</si>
  <si>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</si>
  <si>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</si>
  <si>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</si>
  <si>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</si>
  <si>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</si>
  <si>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</si>
  <si>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</si>
  <si>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</si>
  <si>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</si>
  <si>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</si>
  <si>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</si>
  <si>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</si>
  <si>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</si>
  <si>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</si>
  <si>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</si>
  <si>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</si>
  <si>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</si>
  <si>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</si>
  <si>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</si>
  <si>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</si>
  <si>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</si>
  <si>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</si>
  <si>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</si>
  <si>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</si>
  <si>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</si>
  <si>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</si>
  <si>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</si>
  <si>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</si>
  <si>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</si>
  <si>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</si>
  <si>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</si>
  <si>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</si>
  <si>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</si>
  <si>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</si>
  <si>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</si>
  <si>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</si>
  <si>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</si>
  <si>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</si>
  <si>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</si>
  <si>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</si>
  <si>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</si>
  <si>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</si>
  <si>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</si>
  <si>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</si>
  <si>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</si>
  <si>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</si>
  <si>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</si>
  <si>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</si>
  <si>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</si>
  <si>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</si>
  <si>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</si>
  <si>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</si>
  <si>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</si>
  <si>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</si>
  <si>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</si>
  <si>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</si>
  <si>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</si>
  <si>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</si>
  <si>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</si>
  <si>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</si>
  <si>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</si>
  <si>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</si>
  <si>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</si>
  <si>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</si>
  <si>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</si>
  <si>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</si>
  <si>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</si>
  <si>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</si>
  <si>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</si>
  <si>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</si>
  <si>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</si>
  <si>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</si>
  <si>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</si>
  <si>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</si>
  <si>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</si>
  <si>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</si>
  <si>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</si>
  <si>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</si>
  <si>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</si>
  <si>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</si>
  <si>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</si>
  <si>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</si>
  <si>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</si>
  <si>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</si>
  <si>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</si>
  <si>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</si>
  <si>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</si>
  <si>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</si>
  <si>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</si>
  <si>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</si>
  <si>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</si>
  <si>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</si>
  <si>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</si>
  <si>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</si>
  <si>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</si>
  <si>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</si>
  <si>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</si>
  <si>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</si>
  <si>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</si>
  <si>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</si>
  <si>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</si>
  <si>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</si>
  <si>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</si>
  <si>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</si>
  <si>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</si>
  <si>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</si>
  <si>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</si>
  <si>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</si>
  <si>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</si>
  <si>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</si>
  <si>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</si>
  <si>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</si>
  <si>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</si>
  <si>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</si>
  <si>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</si>
  <si>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</si>
  <si>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</si>
  <si>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</si>
  <si>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</si>
  <si>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</si>
  <si>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</si>
  <si>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</si>
  <si>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</si>
  <si>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</si>
  <si>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</si>
  <si>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</si>
  <si>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</si>
  <si>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</si>
  <si>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</si>
  <si>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</si>
  <si>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</si>
  <si>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</si>
  <si>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</si>
  <si>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</si>
  <si>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</si>
  <si>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</si>
  <si>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</si>
  <si>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</si>
  <si>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</si>
  <si>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</si>
  <si>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</si>
  <si>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</si>
  <si>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</si>
  <si>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</si>
  <si>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</si>
  <si>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</si>
  <si>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</si>
  <si>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</si>
  <si>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</si>
  <si>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</si>
  <si>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</si>
  <si>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</si>
  <si>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</si>
  <si>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</si>
  <si>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</si>
  <si>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</si>
  <si>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</si>
  <si>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</si>
  <si>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</si>
  <si>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</si>
  <si>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</si>
  <si>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</si>
  <si>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</si>
  <si>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</si>
  <si>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</si>
  <si>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</si>
  <si>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</si>
  <si>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</si>
  <si>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</si>
  <si>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</si>
  <si>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</si>
  <si>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</si>
  <si>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</si>
  <si>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</si>
  <si>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</si>
  <si>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</si>
  <si>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</si>
  <si>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</si>
  <si>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</si>
  <si>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</si>
  <si>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</si>
  <si>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</si>
  <si>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</si>
  <si>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</si>
  <si>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</si>
  <si>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</si>
  <si>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</si>
  <si>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</si>
  <si>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</si>
  <si>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</si>
  <si>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</si>
  <si>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</si>
  <si>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</si>
  <si>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</si>
  <si>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</si>
  <si>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</si>
  <si>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</si>
  <si>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</si>
  <si>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</si>
  <si>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</si>
  <si>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</si>
  <si>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</si>
  <si>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</si>
  <si>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</si>
  <si>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</si>
  <si>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</si>
  <si>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</si>
  <si>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</si>
  <si>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</si>
  <si>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</si>
  <si>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</si>
  <si>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</si>
  <si>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</si>
  <si>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</si>
  <si>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</si>
  <si>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</si>
  <si>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</si>
  <si>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</si>
  <si>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</si>
  <si>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</si>
  <si>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</si>
  <si>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</si>
  <si>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</si>
  <si>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</si>
  <si>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</si>
  <si>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</si>
  <si>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</si>
  <si>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</si>
  <si>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</si>
  <si>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</si>
  <si>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</si>
  <si>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</si>
  <si>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</si>
  <si>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</si>
  <si>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</si>
  <si>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</si>
  <si>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</si>
  <si>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</si>
  <si>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</si>
  <si>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</si>
  <si>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</si>
  <si>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</si>
  <si>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</si>
  <si>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</si>
  <si>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</si>
  <si>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</si>
  <si>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</si>
  <si>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</si>
  <si>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</si>
  <si>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</si>
  <si>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</si>
  <si>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</si>
  <si>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</si>
  <si>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</si>
  <si>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</si>
  <si>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</si>
  <si>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</si>
  <si>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</si>
  <si>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</si>
  <si>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</si>
  <si>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</si>
  <si>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</si>
  <si>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</si>
  <si>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</si>
  <si>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</si>
  <si>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</si>
  <si>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</si>
  <si>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</si>
  <si>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</si>
  <si>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</si>
  <si>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</si>
  <si>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</si>
  <si>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</si>
  <si>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</si>
  <si>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</si>
  <si>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</si>
  <si>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</si>
  <si>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</si>
  <si>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</si>
  <si>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</si>
  <si>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</si>
  <si>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</si>
  <si>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</si>
  <si>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</si>
  <si>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</si>
  <si>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</si>
  <si>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</si>
  <si>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</si>
  <si>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</si>
  <si>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</si>
  <si>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</si>
  <si>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</si>
  <si>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</si>
  <si>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</si>
  <si>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</si>
  <si>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</si>
  <si>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</si>
  <si>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</si>
  <si>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</si>
  <si>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</si>
  <si>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</si>
  <si>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</si>
  <si>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</si>
  <si>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</si>
  <si>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</si>
  <si>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</si>
  <si>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</si>
  <si>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</si>
  <si>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</si>
  <si>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</si>
  <si>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</si>
  <si>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</si>
  <si>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</si>
  <si>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</si>
  <si>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</si>
  <si>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</si>
  <si>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</si>
  <si>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</si>
  <si>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</si>
  <si>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</si>
  <si>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</si>
  <si>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</si>
  <si>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</si>
  <si>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</si>
  <si>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</si>
  <si>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</si>
  <si>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</si>
  <si>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</si>
  <si>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</si>
  <si>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</si>
  <si>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</si>
  <si>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</si>
  <si>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</si>
  <si>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</si>
  <si>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</si>
  <si>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</si>
  <si>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</si>
  <si>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</si>
  <si>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</si>
  <si>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</si>
  <si>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</si>
  <si>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</si>
  <si>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</si>
  <si>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</si>
  <si>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</si>
  <si>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</si>
  <si>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</si>
  <si>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</si>
  <si>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</si>
  <si>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</si>
  <si>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</si>
  <si>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</si>
  <si>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</si>
  <si>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</si>
  <si>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</si>
  <si>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</si>
  <si>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</si>
  <si>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</si>
  <si>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</si>
  <si>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</si>
  <si>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</si>
  <si>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</si>
  <si>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</si>
  <si>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</si>
  <si>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</si>
  <si>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</si>
  <si>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</si>
  <si>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</si>
  <si>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</si>
  <si>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</si>
  <si>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</si>
  <si>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</si>
  <si>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</si>
  <si>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</si>
  <si>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</si>
  <si>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</si>
  <si>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</si>
  <si>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</si>
  <si>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</si>
  <si>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</si>
  <si>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</si>
  <si>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</si>
  <si>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</si>
  <si>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</si>
  <si>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</si>
  <si>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</si>
  <si>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</si>
  <si>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</si>
  <si>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</si>
  <si>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</si>
  <si>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</si>
  <si>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</si>
  <si>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</si>
  <si>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</si>
  <si>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</si>
  <si>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</si>
  <si>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</si>
  <si>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</si>
  <si>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</si>
  <si>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</si>
  <si>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</si>
  <si>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</si>
  <si>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</si>
  <si>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</si>
  <si>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</si>
  <si>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</si>
  <si>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</si>
  <si>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</si>
  <si>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</si>
  <si>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</si>
  <si>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</si>
  <si>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</si>
  <si>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</si>
  <si>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</si>
  <si>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</si>
  <si>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</si>
  <si>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</si>
  <si>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</si>
  <si>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</si>
  <si>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</si>
  <si>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</si>
  <si>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</si>
  <si>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</si>
  <si>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</si>
  <si>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</si>
  <si>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</si>
  <si>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</si>
  <si>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</si>
  <si>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</si>
  <si>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</si>
  <si>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</si>
  <si>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</si>
  <si>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</si>
  <si>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</si>
  <si>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</si>
  <si>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</si>
  <si>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</si>
  <si>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</si>
  <si>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</si>
  <si>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</si>
  <si>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</si>
  <si>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</si>
  <si>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</si>
  <si>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</si>
  <si>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</si>
  <si>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</si>
  <si>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</si>
  <si>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</si>
  <si>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</si>
  <si>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</si>
  <si>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</si>
  <si>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</si>
  <si>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</si>
  <si>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</si>
  <si>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</si>
  <si>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</si>
  <si>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</si>
  <si>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</si>
  <si>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</si>
  <si>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</si>
  <si>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</si>
  <si>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</si>
  <si>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</si>
  <si>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</si>
  <si>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</si>
  <si>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</si>
  <si>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</si>
  <si>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</si>
  <si>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</si>
  <si>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</si>
  <si>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</si>
  <si>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</si>
  <si>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</si>
  <si>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</si>
  <si>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</si>
  <si>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</si>
  <si>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</si>
  <si>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</si>
  <si>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</si>
  <si>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</si>
  <si>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</si>
  <si>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</si>
  <si>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</si>
  <si>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</si>
  <si>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</si>
  <si>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</si>
  <si>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</si>
  <si>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</si>
  <si>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</si>
  <si>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</si>
  <si>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</si>
  <si>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</si>
  <si>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</si>
  <si>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</si>
  <si>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</si>
  <si>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</si>
  <si>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</si>
  <si>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</si>
  <si>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</si>
  <si>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</si>
  <si>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</si>
  <si>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</si>
  <si>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</si>
  <si>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</si>
  <si>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</si>
  <si>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</si>
  <si>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</si>
  <si>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</si>
  <si>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</si>
  <si>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</si>
  <si>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</si>
  <si>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</si>
  <si>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</si>
  <si>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</si>
  <si>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</si>
  <si>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</si>
  <si>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</si>
  <si>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</si>
  <si>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</si>
  <si>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</si>
  <si>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</si>
  <si>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</si>
  <si>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</si>
  <si>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</si>
  <si>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</si>
  <si>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</si>
  <si>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</si>
  <si>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</si>
  <si>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</si>
  <si>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</si>
  <si>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</si>
  <si>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</si>
  <si>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</si>
  <si>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</si>
  <si>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</si>
  <si>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</si>
  <si>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</si>
  <si>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</si>
  <si>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</si>
  <si>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</si>
  <si>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</si>
  <si>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</si>
  <si>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</si>
  <si>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</si>
  <si>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</si>
  <si>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</si>
  <si>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</si>
  <si>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</si>
  <si>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</si>
  <si>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</si>
  <si>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</si>
  <si>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</si>
  <si>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</si>
  <si>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</si>
  <si>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</si>
  <si>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</si>
  <si>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</si>
  <si>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</si>
  <si>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</si>
  <si>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</si>
  <si>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</si>
  <si>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</si>
  <si>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</si>
  <si>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</si>
  <si>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</si>
  <si>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</si>
  <si>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</si>
  <si>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</si>
  <si>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</si>
  <si>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</si>
  <si>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</si>
  <si>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</si>
  <si>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</si>
  <si>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</si>
  <si>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</si>
  <si>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</si>
  <si>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</si>
  <si>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</si>
  <si>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</si>
  <si>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</si>
  <si>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</si>
  <si>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</si>
  <si>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</si>
  <si>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</si>
  <si>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</si>
  <si>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</si>
  <si>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</si>
  <si>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</si>
  <si>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</si>
  <si>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</si>
  <si>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</si>
  <si>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</si>
  <si>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</si>
  <si>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</si>
  <si>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</si>
  <si>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</si>
  <si>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</si>
  <si>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</si>
  <si>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</si>
  <si>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</si>
  <si>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</si>
  <si>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</si>
  <si>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</si>
  <si>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</si>
  <si>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</si>
  <si>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</si>
  <si>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</si>
  <si>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</si>
  <si>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</si>
  <si>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</si>
  <si>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</si>
  <si>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</si>
  <si>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</si>
  <si>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</si>
  <si>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</si>
  <si>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</si>
  <si>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</si>
  <si>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</si>
  <si>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</si>
  <si>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</si>
  <si>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</si>
  <si>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</si>
  <si>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</si>
  <si>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</si>
  <si>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</si>
  <si>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</si>
  <si>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</si>
  <si>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</si>
  <si>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</si>
  <si>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</si>
  <si>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</si>
  <si>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</si>
  <si>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</si>
  <si>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</si>
  <si>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</si>
  <si>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</si>
  <si>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</si>
  <si>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</si>
  <si>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</si>
  <si>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</si>
  <si>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</si>
  <si>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</si>
  <si>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</si>
  <si>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</si>
  <si>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</si>
  <si>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</si>
  <si>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</si>
  <si>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</si>
  <si>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</si>
  <si>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</si>
  <si>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</si>
  <si>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</si>
  <si>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</si>
  <si>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</si>
  <si>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</si>
  <si>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</si>
  <si>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</si>
  <si>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</si>
  <si>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</si>
  <si>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</si>
  <si>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</si>
  <si>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</si>
  <si>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</si>
  <si>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</si>
  <si>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</si>
  <si>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</si>
  <si>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</si>
  <si>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</si>
  <si>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</si>
  <si>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</si>
  <si>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</si>
  <si>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</si>
  <si>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</si>
  <si>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</si>
  <si>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</si>
  <si>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</si>
  <si>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</si>
  <si>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</si>
  <si>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</si>
  <si>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</si>
  <si>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</si>
  <si>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</si>
  <si>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</si>
  <si>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</si>
  <si>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</si>
  <si>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</si>
  <si>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</si>
  <si>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</si>
  <si>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</si>
  <si>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</si>
  <si>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</si>
  <si>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</si>
  <si>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</si>
  <si>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</si>
  <si>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</si>
  <si>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</si>
  <si>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</si>
  <si>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</si>
  <si>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</si>
  <si>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</si>
  <si>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</si>
  <si>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</si>
  <si>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</si>
  <si>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</si>
  <si>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</si>
  <si>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</si>
  <si>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</si>
  <si>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</si>
  <si>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</si>
  <si>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</si>
  <si>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</si>
  <si>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</si>
  <si>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</si>
  <si>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</si>
  <si>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</si>
  <si>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</si>
  <si>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</si>
  <si>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</si>
  <si>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</si>
  <si>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</si>
  <si>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</si>
  <si>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</si>
  <si>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</si>
  <si>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</si>
  <si>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</si>
  <si>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</si>
  <si>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</si>
  <si>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</si>
  <si>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</si>
  <si>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</si>
  <si>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</si>
  <si>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</si>
  <si>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</si>
  <si>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</si>
  <si>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</si>
  <si>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</si>
  <si>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</si>
  <si>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</si>
  <si>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</si>
  <si>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</si>
  <si>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</si>
  <si>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</si>
  <si>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</si>
  <si>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</si>
  <si>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</si>
  <si>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</si>
  <si>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</si>
  <si>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</si>
  <si>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</si>
  <si>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</si>
  <si>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</si>
  <si>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</si>
  <si>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</si>
  <si>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</si>
  <si>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</si>
  <si>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</si>
  <si>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</si>
  <si>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</si>
  <si>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</si>
  <si>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</si>
  <si>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</si>
  <si>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</si>
  <si>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</si>
  <si>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</si>
  <si>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</si>
  <si>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</si>
  <si>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</si>
  <si>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</si>
  <si>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</si>
  <si>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</si>
  <si>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</si>
  <si>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</si>
  <si>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</si>
  <si>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</si>
  <si>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</si>
  <si>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</si>
  <si>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</si>
  <si>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</si>
  <si>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</si>
  <si>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</si>
  <si>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</si>
  <si>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</si>
  <si>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</si>
  <si>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</si>
  <si>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</si>
  <si>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</si>
  <si>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</si>
  <si>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</si>
  <si>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</si>
  <si>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</si>
  <si>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</si>
  <si>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</si>
  <si>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</si>
  <si>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</si>
  <si>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</si>
  <si>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</si>
  <si>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</si>
  <si>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</si>
  <si>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</si>
  <si>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</si>
  <si>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</si>
  <si>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</si>
  <si>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</si>
  <si>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</si>
  <si>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</si>
  <si>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</si>
  <si>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</si>
  <si>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</si>
  <si>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</si>
  <si>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</si>
  <si>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</si>
  <si>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</si>
  <si>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</si>
  <si>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</si>
  <si>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</si>
  <si>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</si>
  <si>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</si>
  <si>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</si>
  <si>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</si>
  <si>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</si>
  <si>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</si>
  <si>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</si>
  <si>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</si>
  <si>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</si>
  <si>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</si>
  <si>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</si>
  <si>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</si>
  <si>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</si>
  <si>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</si>
  <si>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</si>
  <si>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</si>
  <si>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</si>
  <si>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</si>
  <si>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</si>
  <si>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</si>
  <si>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</si>
  <si>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</si>
  <si>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</si>
  <si>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</si>
  <si>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</si>
  <si>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</si>
  <si>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</si>
  <si>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</si>
  <si>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</si>
  <si>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</si>
  <si>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</si>
  <si>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</si>
  <si>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</si>
  <si>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</si>
  <si>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</si>
  <si>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</si>
  <si>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</si>
  <si>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</si>
  <si>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</si>
  <si>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</si>
  <si>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</si>
  <si>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</si>
  <si>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</si>
  <si>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</si>
  <si>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</si>
  <si>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</si>
  <si>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</si>
  <si>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</si>
  <si>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</si>
  <si>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</si>
  <si>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</si>
  <si>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</si>
  <si>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</si>
  <si>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</si>
  <si>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</si>
  <si>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</si>
  <si>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</si>
  <si>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</si>
  <si>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</si>
  <si>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</si>
  <si>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</si>
  <si>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</si>
  <si>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</si>
  <si>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</si>
  <si>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</si>
  <si>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</si>
  <si>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</si>
  <si>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</si>
  <si>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</si>
  <si>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</si>
  <si>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</si>
  <si>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</si>
  <si>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</si>
  <si>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</si>
  <si>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</si>
  <si>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</si>
  <si>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</si>
  <si>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</si>
  <si>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</si>
  <si>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</si>
  <si>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</si>
  <si>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</si>
  <si>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</si>
  <si>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</si>
  <si>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</si>
  <si>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</si>
  <si>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</si>
  <si>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</si>
  <si>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</si>
  <si>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</si>
  <si>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</si>
  <si>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</si>
  <si>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</si>
  <si>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</si>
  <si>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</si>
  <si>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</si>
  <si>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</si>
  <si>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</si>
  <si>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</si>
  <si>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</si>
  <si>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</si>
  <si>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</si>
  <si>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</si>
  <si>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</si>
  <si>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</si>
  <si>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</si>
  <si>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</si>
  <si>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</si>
  <si>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</si>
  <si>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</si>
  <si>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</si>
  <si>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</si>
  <si>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</si>
  <si>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</si>
  <si>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</si>
  <si>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</si>
  <si>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</si>
  <si>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</si>
  <si>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</si>
  <si>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</si>
  <si>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</si>
  <si>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</si>
  <si>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</si>
  <si>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</si>
  <si>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</si>
  <si>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</si>
  <si>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</si>
  <si>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</si>
  <si>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</si>
  <si>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</si>
  <si>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</si>
  <si>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</si>
  <si>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</si>
  <si>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</si>
  <si>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</si>
  <si>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</si>
  <si>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</si>
  <si>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</si>
  <si>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</si>
  <si>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</si>
  <si>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</si>
  <si>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</si>
  <si>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</si>
  <si>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</si>
  <si>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</si>
  <si>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</si>
  <si>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</si>
  <si>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</si>
  <si>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</si>
  <si>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</si>
  <si>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</si>
  <si>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</si>
  <si>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</si>
  <si>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</si>
  <si>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</si>
  <si>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</si>
  <si>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</si>
  <si>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</si>
  <si>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</si>
  <si>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</si>
  <si>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</si>
  <si>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</si>
  <si>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</si>
  <si>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</si>
  <si>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</si>
  <si>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</si>
  <si>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</si>
  <si>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</si>
  <si>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</si>
  <si>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</si>
  <si>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</si>
  <si>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</si>
  <si>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</si>
  <si>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</si>
  <si>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</si>
  <si>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</si>
  <si>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</si>
  <si>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</si>
  <si>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</si>
  <si>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</si>
  <si>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</si>
  <si>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</si>
  <si>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</si>
  <si>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</si>
  <si>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</si>
  <si>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</si>
  <si>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</si>
  <si>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</si>
  <si>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</si>
  <si>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</si>
  <si>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</si>
  <si>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</si>
  <si>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</si>
  <si>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</si>
  <si>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</si>
  <si>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</si>
  <si>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</si>
  <si>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</si>
  <si>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</si>
  <si>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</si>
  <si>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</si>
  <si>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</si>
  <si>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</si>
  <si>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</si>
  <si>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</si>
  <si>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</si>
  <si>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</si>
  <si>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</si>
  <si>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</si>
  <si>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</si>
  <si>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</si>
  <si>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</si>
  <si>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</si>
  <si>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</si>
  <si>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</si>
  <si>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</si>
  <si>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</si>
  <si>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</si>
  <si>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</si>
  <si>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</si>
  <si>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</si>
  <si>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</si>
  <si>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</si>
  <si>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</si>
  <si>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</si>
  <si>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</si>
  <si>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</si>
  <si>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</si>
  <si>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</si>
  <si>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</si>
  <si>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</si>
  <si>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</si>
  <si>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</si>
  <si>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</si>
  <si>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</si>
  <si>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</si>
  <si>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</si>
  <si>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</si>
  <si>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</si>
  <si>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</si>
  <si>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</si>
  <si>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</si>
  <si>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</si>
  <si>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</si>
  <si>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</si>
  <si>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</si>
  <si>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</si>
  <si>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</si>
  <si>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</si>
  <si>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</si>
  <si>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</si>
  <si>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</si>
  <si>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</si>
  <si>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</si>
  <si>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</si>
  <si>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</si>
  <si>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</si>
  <si>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</si>
  <si>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</si>
  <si>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</si>
  <si>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</si>
  <si>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</si>
  <si>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</si>
  <si>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</si>
  <si>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</si>
  <si>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</si>
  <si>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</si>
  <si>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</si>
  <si>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</si>
  <si>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</si>
  <si>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</si>
  <si>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</si>
  <si>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</si>
  <si>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</si>
  <si>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</si>
  <si>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</si>
  <si>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</si>
  <si>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</si>
  <si>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</si>
  <si>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</si>
  <si>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</si>
  <si>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</si>
  <si>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</si>
  <si>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</si>
  <si>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</si>
  <si>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</si>
  <si>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</si>
  <si>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</si>
  <si>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</si>
  <si>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</si>
  <si>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</si>
  <si>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</si>
  <si>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</si>
  <si>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</si>
  <si>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</si>
  <si>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</si>
  <si>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</si>
  <si>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</si>
  <si>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</si>
  <si>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</si>
  <si>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</si>
  <si>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</si>
  <si>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</si>
  <si>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</si>
  <si>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</si>
  <si>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</si>
  <si>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</si>
  <si>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</si>
  <si>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</si>
  <si>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</si>
  <si>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</si>
  <si>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</si>
  <si>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</si>
  <si>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</si>
  <si>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</si>
  <si>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</si>
  <si>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</si>
  <si>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</si>
  <si>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</si>
  <si>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</si>
  <si>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</si>
  <si>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</si>
  <si>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</si>
  <si>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</si>
  <si>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</si>
  <si>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</si>
  <si>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</si>
  <si>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</si>
  <si>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</si>
  <si>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</si>
  <si>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</si>
  <si>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</si>
  <si>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</si>
  <si>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r>
      <rPr>
        <sz val="11"/>
        <color theme="1"/>
        <rFont val="Calibri"/>
        <family val="3"/>
      </rPr>
      <t xml:space="preserve">1. </t>
    </r>
    <r>
      <rPr>
        <sz val="11"/>
        <color theme="1"/>
        <rFont val="맑은 고딕"/>
        <family val="3"/>
        <charset val="129"/>
      </rPr>
      <t>유닛</t>
    </r>
    <r>
      <rPr>
        <sz val="11"/>
        <color theme="1"/>
        <rFont val="맑은 고딕"/>
        <family val="2"/>
        <scheme val="minor"/>
      </rPr>
      <t xml:space="preserve"> - </t>
    </r>
    <r>
      <rPr>
        <sz val="11"/>
        <color theme="1"/>
        <rFont val="맑은 고딕"/>
        <family val="3"/>
        <charset val="129"/>
      </rPr>
      <t>추가영웅</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</si>
  <si>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</si>
  <si>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</si>
  <si>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</si>
  <si>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</si>
  <si>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</si>
  <si>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</si>
  <si>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</si>
  <si>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</si>
  <si>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</si>
  <si>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</si>
  <si>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</si>
  <si>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</si>
  <si>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</si>
  <si>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</si>
  <si>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</si>
  <si>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</si>
  <si>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</si>
  <si>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</si>
  <si>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</si>
  <si>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</si>
  <si>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</si>
  <si>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</si>
  <si>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</si>
  <si>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</si>
  <si>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</si>
  <si>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</si>
  <si>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</si>
  <si>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</si>
  <si>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</si>
  <si>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</si>
  <si>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</si>
  <si>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</si>
  <si>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</si>
  <si>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</si>
  <si>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</si>
  <si>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</si>
  <si>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</si>
  <si>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</si>
  <si>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</si>
  <si>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</si>
  <si>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</si>
  <si>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</si>
  <si>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</si>
  <si>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</si>
  <si>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</si>
  <si>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</si>
  <si>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</si>
  <si>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</si>
  <si>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</si>
  <si>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</si>
  <si>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</si>
  <si>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</si>
  <si>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</si>
  <si>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</si>
  <si>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</si>
  <si>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</si>
  <si>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</si>
  <si>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</si>
  <si>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</si>
  <si>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</si>
  <si>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</si>
  <si>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</si>
  <si>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</si>
  <si>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</si>
  <si>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</si>
  <si>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</si>
  <si>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</si>
  <si>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</si>
  <si>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</si>
  <si>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</si>
  <si>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</si>
  <si>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</si>
  <si>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</si>
  <si>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</si>
  <si>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</si>
  <si>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</si>
  <si>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</si>
  <si>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</si>
  <si>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</si>
  <si>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</si>
  <si>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</si>
  <si>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</si>
  <si>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</si>
  <si>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</si>
  <si>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</si>
  <si>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</si>
  <si>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</si>
  <si>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대상</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</si>
  <si>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</si>
  <si>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</si>
  <si>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</si>
  <si>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</si>
  <si>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</si>
  <si>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</si>
  <si>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</si>
  <si>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</si>
  <si>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</si>
  <si>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</si>
  <si>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</si>
  <si>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</si>
  <si>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</si>
  <si>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</si>
  <si>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</si>
  <si>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</si>
  <si>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</si>
  <si>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</si>
  <si>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</si>
  <si>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</si>
  <si>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</si>
  <si>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</si>
  <si>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</si>
  <si>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</si>
  <si>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</si>
  <si>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</si>
  <si>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</si>
  <si>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</si>
  <si>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</si>
  <si>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</si>
  <si>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</si>
  <si>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</si>
  <si>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</si>
  <si>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</si>
  <si>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</si>
  <si>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</si>
  <si>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</si>
  <si>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</si>
  <si>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</si>
  <si>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</si>
  <si>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</si>
  <si>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</si>
  <si>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</si>
  <si>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</si>
  <si>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</si>
  <si>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</si>
  <si>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</si>
  <si>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</si>
  <si>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</si>
  <si>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</si>
  <si>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</si>
  <si>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</si>
  <si>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</si>
  <si>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</si>
  <si>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</si>
  <si>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</si>
  <si>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</si>
  <si>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</si>
  <si>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</si>
  <si>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</si>
  <si>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</si>
  <si>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</si>
  <si>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</si>
  <si>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</si>
  <si>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</si>
  <si>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</si>
  <si>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</si>
  <si>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</si>
  <si>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</si>
  <si>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</si>
  <si>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</si>
  <si>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</si>
  <si>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</si>
  <si>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</si>
  <si>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</si>
  <si>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</si>
  <si>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</si>
  <si>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</si>
  <si>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</si>
  <si>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</si>
  <si>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</si>
  <si>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</si>
  <si>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</si>
  <si>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</si>
  <si>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</si>
  <si>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</si>
  <si>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</si>
  <si>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</si>
  <si>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</si>
  <si>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</si>
  <si>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</si>
  <si>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</si>
  <si>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</si>
  <si>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</si>
  <si>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</si>
  <si>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</si>
  <si>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</si>
  <si>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</si>
  <si>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</si>
  <si>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</si>
  <si>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</si>
  <si>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</si>
  <si>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</si>
  <si>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</si>
  <si>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</si>
  <si>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</si>
  <si>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</si>
  <si>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</si>
  <si>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</si>
  <si>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</si>
  <si>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</si>
  <si>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</si>
  <si>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</si>
  <si>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</si>
  <si>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</si>
  <si>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</si>
  <si>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</si>
  <si>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</si>
  <si>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</si>
  <si>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</si>
  <si>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</si>
  <si>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</si>
  <si>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</si>
  <si>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</si>
  <si>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</si>
  <si>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</si>
  <si>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</si>
  <si>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</si>
  <si>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</si>
  <si>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</si>
  <si>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</si>
  <si>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</si>
  <si>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</si>
  <si>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</si>
  <si>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</si>
  <si>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</si>
  <si>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</si>
  <si>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</si>
  <si>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</si>
  <si>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</si>
  <si>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</si>
  <si>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</si>
  <si>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</si>
  <si>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</si>
  <si>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</si>
  <si>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</si>
  <si>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</si>
  <si>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</si>
  <si>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</si>
  <si>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</si>
  <si>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</si>
  <si>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</si>
  <si>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</si>
  <si>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</si>
  <si>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</si>
  <si>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</si>
  <si>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</si>
  <si>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</si>
  <si>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</si>
  <si>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</si>
  <si>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</si>
  <si>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</si>
  <si>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</si>
  <si>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</si>
  <si>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</si>
  <si>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</si>
  <si>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</si>
  <si>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</si>
  <si>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</si>
  <si>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</si>
  <si>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</si>
  <si>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</si>
  <si>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</si>
  <si>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</si>
  <si>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</si>
  <si>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</si>
  <si>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</si>
  <si>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</si>
  <si>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</si>
  <si>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</si>
  <si>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</si>
  <si>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</si>
  <si>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</si>
  <si>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</si>
  <si>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</si>
  <si>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</si>
  <si>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</si>
  <si>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</si>
  <si>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</si>
  <si>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</si>
  <si>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</si>
  <si>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</si>
  <si>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</si>
  <si>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</si>
  <si>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</si>
  <si>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</si>
  <si>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</si>
  <si>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</si>
  <si>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</si>
  <si>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</si>
  <si>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</si>
  <si>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</si>
  <si>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</si>
  <si>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</si>
  <si>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</si>
  <si>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</si>
  <si>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</si>
  <si>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</si>
  <si>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</si>
  <si>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</si>
  <si>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</si>
  <si>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</si>
  <si>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</si>
  <si>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</si>
  <si>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</si>
  <si>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</si>
  <si>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</si>
  <si>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</si>
  <si>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</si>
  <si>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</si>
  <si>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</si>
  <si>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</si>
  <si>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</si>
  <si>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</si>
  <si>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</si>
  <si>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</si>
  <si>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</si>
  <si>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</si>
  <si>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</si>
  <si>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</si>
  <si>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</si>
  <si>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</si>
  <si>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</si>
  <si>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</si>
  <si>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</si>
  <si>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</si>
  <si>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</si>
  <si>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</si>
  <si>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</si>
  <si>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</si>
  <si>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</si>
  <si>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</si>
  <si>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</si>
  <si>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</si>
  <si>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</si>
  <si>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</si>
  <si>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</si>
  <si>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</si>
  <si>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</si>
  <si>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</si>
  <si>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</si>
  <si>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</si>
  <si>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</si>
  <si>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</si>
  <si>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</si>
  <si>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</si>
  <si>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</si>
  <si>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</si>
  <si>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</si>
  <si>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</si>
  <si>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</si>
  <si>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</si>
  <si>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</si>
  <si>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</si>
  <si>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</si>
  <si>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</si>
  <si>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</si>
  <si>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</si>
  <si>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</si>
  <si>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</si>
  <si>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</si>
  <si>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</si>
  <si>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</si>
  <si>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</si>
  <si>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</si>
  <si>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</si>
  <si>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</si>
  <si>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</si>
  <si>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</si>
  <si>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</si>
  <si>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</si>
  <si>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</si>
  <si>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</si>
  <si>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</si>
  <si>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</si>
  <si>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</si>
  <si>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</si>
  <si>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</si>
  <si>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</si>
  <si>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</si>
  <si>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</si>
  <si>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</si>
  <si>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</si>
  <si>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</si>
  <si>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</si>
  <si>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</si>
  <si>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</si>
  <si>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</si>
  <si>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</si>
  <si>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</si>
  <si>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</si>
  <si>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</si>
  <si>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</si>
  <si>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</si>
  <si>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</si>
  <si>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</si>
  <si>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지점-위치</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</si>
  <si>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</si>
  <si>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</si>
  <si>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</si>
  <si>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</si>
  <si>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</si>
  <si>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</si>
  <si>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</si>
  <si>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</si>
  <si>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</si>
  <si>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</si>
  <si>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</si>
  <si>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</si>
  <si>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</si>
  <si>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</si>
  <si>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</si>
  <si>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</si>
  <si>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</si>
  <si>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</si>
  <si>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</si>
  <si>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</si>
  <si>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</si>
  <si>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</si>
  <si>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</si>
  <si>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</si>
  <si>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</si>
  <si>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</si>
  <si>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</si>
  <si>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</si>
  <si>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</si>
  <si>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</si>
  <si>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</si>
  <si>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</si>
  <si>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</si>
  <si>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</si>
  <si>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</si>
  <si>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</si>
  <si>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</si>
  <si>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</si>
  <si>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</si>
  <si>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</si>
  <si>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</si>
  <si>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</si>
  <si>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</si>
  <si>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</si>
  <si>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</si>
  <si>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</si>
  <si>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</si>
  <si>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</si>
  <si>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</si>
  <si>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</si>
  <si>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</si>
  <si>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</si>
  <si>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</si>
  <si>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</si>
  <si>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</si>
  <si>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</si>
  <si>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</si>
  <si>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</si>
  <si>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</si>
  <si>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</si>
  <si>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</si>
  <si>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</si>
  <si>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</si>
  <si>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</si>
  <si>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</si>
  <si>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</si>
  <si>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</si>
  <si>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</si>
  <si>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</si>
  <si>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</si>
  <si>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</si>
  <si>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</si>
  <si>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</si>
  <si>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</si>
  <si>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</si>
  <si>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</si>
  <si>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</si>
  <si>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</si>
  <si>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</si>
  <si>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</si>
  <si>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</si>
  <si>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</si>
  <si>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</si>
  <si>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</si>
  <si>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</si>
  <si>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</si>
  <si>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</si>
  <si>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</si>
  <si>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</si>
  <si>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</si>
  <si>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</si>
  <si>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</si>
  <si>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</si>
  <si>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</si>
  <si>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</si>
  <si>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</si>
  <si>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</si>
  <si>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</si>
  <si>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</si>
  <si>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</si>
  <si>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</si>
  <si>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</si>
  <si>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</si>
  <si>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</si>
  <si>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</si>
  <si>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</si>
  <si>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</si>
  <si>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</si>
  <si>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</si>
  <si>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</si>
  <si>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</si>
  <si>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</si>
  <si>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</si>
  <si>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</si>
  <si>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</si>
  <si>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</si>
  <si>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</si>
  <si>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</si>
  <si>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</si>
  <si>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</si>
  <si>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</si>
  <si>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</si>
  <si>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</si>
  <si>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</si>
  <si>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</si>
  <si>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</si>
  <si>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</si>
  <si>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</si>
  <si>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</si>
  <si>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</si>
  <si>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</si>
  <si>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</si>
  <si>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</si>
  <si>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</si>
  <si>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</si>
  <si>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</si>
  <si>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</si>
  <si>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</si>
  <si>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</si>
  <si>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</si>
  <si>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</si>
  <si>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</si>
  <si>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</si>
  <si>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</si>
  <si>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</si>
  <si>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</si>
  <si>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</si>
  <si>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</si>
  <si>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</si>
  <si>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</si>
  <si>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</si>
  <si>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</si>
  <si>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</si>
  <si>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</si>
  <si>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</si>
  <si>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</si>
  <si>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</si>
  <si>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</si>
  <si>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</si>
  <si>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</si>
  <si>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</si>
  <si>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</si>
  <si>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</si>
  <si>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</si>
  <si>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</si>
  <si>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</si>
  <si>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</si>
  <si>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</si>
  <si>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</si>
  <si>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</si>
  <si>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</si>
  <si>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</si>
  <si>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</si>
  <si>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</si>
  <si>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</si>
  <si>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</si>
  <si>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</si>
  <si>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</si>
  <si>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</si>
  <si>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</si>
  <si>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</si>
  <si>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</si>
  <si>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</si>
  <si>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</si>
  <si>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</si>
  <si>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</si>
  <si>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</si>
  <si>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</si>
  <si>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</si>
  <si>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</si>
  <si>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</si>
  <si>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</si>
  <si>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</si>
  <si>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</si>
  <si>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</si>
  <si>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</si>
  <si>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</si>
  <si>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</si>
  <si>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</si>
  <si>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</si>
  <si>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</si>
  <si>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</si>
  <si>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</si>
  <si>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</si>
  <si>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</si>
  <si>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</si>
  <si>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</si>
  <si>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</si>
  <si>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</si>
  <si>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</si>
  <si>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</si>
  <si>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</si>
  <si>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</si>
  <si>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</si>
  <si>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</si>
  <si>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</si>
  <si>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</si>
  <si>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</si>
  <si>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</si>
  <si>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</si>
  <si>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</si>
  <si>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</si>
  <si>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</si>
  <si>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</si>
  <si>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</si>
  <si>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</si>
  <si>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</si>
  <si>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</si>
  <si>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</si>
  <si>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</si>
  <si>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</si>
  <si>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</si>
  <si>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</si>
  <si>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</si>
  <si>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</si>
  <si>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</si>
  <si>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</si>
  <si>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</si>
  <si>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</si>
  <si>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</si>
  <si>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</si>
  <si>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</si>
  <si>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</si>
  <si>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</si>
  <si>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</si>
  <si>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</si>
  <si>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</si>
  <si>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</si>
  <si>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</si>
  <si>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</si>
  <si>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권법</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</si>
  <si>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</si>
  <si>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</si>
  <si>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</si>
  <si>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</si>
  <si>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</si>
  <si>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</si>
  <si>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</si>
  <si>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</si>
  <si>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</si>
  <si>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</si>
  <si>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</si>
  <si>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</si>
  <si>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</si>
  <si>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</si>
  <si>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</si>
  <si>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</si>
  <si>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</si>
  <si>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</si>
  <si>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</si>
  <si>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</si>
  <si>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</si>
  <si>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</si>
  <si>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</si>
  <si>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</si>
  <si>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</si>
  <si>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</si>
  <si>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</si>
  <si>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</si>
  <si>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</si>
  <si>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</si>
  <si>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</si>
  <si>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</si>
  <si>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</si>
  <si>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</si>
  <si>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</si>
  <si>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</si>
  <si>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</si>
  <si>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</si>
  <si>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</si>
  <si>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</si>
  <si>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</si>
  <si>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</si>
  <si>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</si>
  <si>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</si>
  <si>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</si>
  <si>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</si>
  <si>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</si>
  <si>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</si>
  <si>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</si>
  <si>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</si>
  <si>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</si>
  <si>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</si>
  <si>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</si>
  <si>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</si>
  <si>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</si>
  <si>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</si>
  <si>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</si>
  <si>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</si>
  <si>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</si>
  <si>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</si>
  <si>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</si>
  <si>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</si>
  <si>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</si>
  <si>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</si>
  <si>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</si>
  <si>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</si>
  <si>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</si>
  <si>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</si>
  <si>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</si>
  <si>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</si>
  <si>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</si>
  <si>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</si>
  <si>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</si>
  <si>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</si>
  <si>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</si>
  <si>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</si>
  <si>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</si>
  <si>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</si>
  <si>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</si>
  <si>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</si>
  <si>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</si>
  <si>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</si>
  <si>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</si>
  <si>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</si>
  <si>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</si>
  <si>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</si>
  <si>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</si>
  <si>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</si>
  <si>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</si>
  <si>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</si>
  <si>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</si>
  <si>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</si>
  <si>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</si>
  <si>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</si>
  <si>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</si>
  <si>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</si>
  <si>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</si>
  <si>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</si>
  <si>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</si>
  <si>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</si>
  <si>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</si>
  <si>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</si>
  <si>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</si>
  <si>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</si>
  <si>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</si>
  <si>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</si>
  <si>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</si>
  <si>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</si>
  <si>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</si>
  <si>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</si>
  <si>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</si>
  <si>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</si>
  <si>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</si>
  <si>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</si>
  <si>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</si>
  <si>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</si>
  <si>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</si>
  <si>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</si>
  <si>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</si>
  <si>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</si>
  <si>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</si>
  <si>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</si>
  <si>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</si>
  <si>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</si>
  <si>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</si>
  <si>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</si>
  <si>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</si>
  <si>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</si>
  <si>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</si>
  <si>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</si>
  <si>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</si>
  <si>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</si>
  <si>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</si>
  <si>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</si>
  <si>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</si>
  <si>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</si>
  <si>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</si>
  <si>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</si>
  <si>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</si>
  <si>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</si>
  <si>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</si>
  <si>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</si>
  <si>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</si>
  <si>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</si>
  <si>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</si>
  <si>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</si>
  <si>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</si>
  <si>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</si>
  <si>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</si>
  <si>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</si>
  <si>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</si>
  <si>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</si>
  <si>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</si>
  <si>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</si>
  <si>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</si>
  <si>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</si>
  <si>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</si>
  <si>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지점-방향</t>
  </si>
  <si>
    <t>SkillData</t>
  </si>
  <si>
    <t>Character</t>
  </si>
  <si>
    <t>TypeMain</t>
  </si>
  <si>
    <t>TypeTree</t>
  </si>
  <si>
    <t>RequireLevel</t>
  </si>
  <si>
    <t>TypeUI</t>
  </si>
  <si>
    <t>Name</t>
  </si>
  <si>
    <t>Detail</t>
  </si>
  <si>
    <t>ValueUse</t>
  </si>
  <si>
    <t>ValueChange</t>
  </si>
  <si>
    <t>Distance</t>
  </si>
  <si>
    <t>DistanceAdd</t>
  </si>
  <si>
    <t>CastingTime</t>
  </si>
  <si>
    <t>CastingTimeAdd</t>
  </si>
  <si>
    <t>Duration</t>
  </si>
  <si>
    <t>DutationAdd</t>
  </si>
  <si>
    <t>CoolTime</t>
  </si>
  <si>
    <t>CoolTimeAdd</t>
  </si>
  <si>
    <t>Damage</t>
  </si>
  <si>
    <t>DamageAdd</t>
  </si>
  <si>
    <t>Range</t>
  </si>
  <si>
    <t>RangeAdd</t>
  </si>
  <si>
    <t>CostMana</t>
  </si>
  <si>
    <t>CostManaAdd</t>
  </si>
  <si>
    <t>TypeCore</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</si>
</sst>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55">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sz val="11"/>
      <color theme="1"/>
      <name val="Calibri"/>
      <family val="3"/>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57">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30" fillId="0" borderId="20" xfId="0" applyFont="1" applyBorder="1" applyAlignment="1">
      <alignment horizontal="center" vertical="center"/>
    </xf>
    <xf numFmtId="0" fontId="35" fillId="0" borderId="20" xfId="0" applyFont="1" applyBorder="1" applyAlignment="1">
      <alignment horizontal="center" vertical="center"/>
    </xf>
    <xf numFmtId="0" fontId="131"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4" fillId="0" borderId="20" xfId="0" applyFont="1" applyBorder="1" applyAlignment="1">
      <alignment horizontal="right" vertical="center"/>
    </xf>
    <xf numFmtId="0" fontId="34" fillId="0" borderId="52" xfId="0" applyFont="1" applyBorder="1" applyAlignment="1">
      <alignment horizontal="left" vertical="center"/>
    </xf>
    <xf numFmtId="0" fontId="130"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7" fillId="0" borderId="0" xfId="0" applyFont="1" applyAlignment="1">
      <alignment horizontal="center" vertical="center"/>
    </xf>
    <xf numFmtId="0" fontId="137" fillId="0" borderId="0" xfId="0" applyFont="1" applyAlignment="1">
      <alignment vertical="center"/>
    </xf>
    <xf numFmtId="0" fontId="136" fillId="0" borderId="0" xfId="0" applyFont="1" applyAlignment="1">
      <alignment vertical="center"/>
    </xf>
    <xf numFmtId="22" fontId="136" fillId="0" borderId="0" xfId="0" applyNumberFormat="1" applyFont="1" applyAlignment="1">
      <alignment vertical="center"/>
    </xf>
    <xf numFmtId="0" fontId="97" fillId="0" borderId="4" xfId="0" applyFont="1" applyBorder="1" applyAlignment="1">
      <alignment horizontal="center" vertical="center"/>
    </xf>
    <xf numFmtId="0" fontId="139"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7" fillId="0" borderId="0" xfId="0" applyFont="1" applyAlignment="1">
      <alignment horizontal="center" vertical="center" wrapText="1"/>
    </xf>
    <xf numFmtId="0" fontId="34" fillId="0" borderId="0" xfId="0" quotePrefix="1" applyFont="1" applyAlignment="1">
      <alignment horizontal="center"/>
    </xf>
    <xf numFmtId="0" fontId="147" fillId="0" borderId="0" xfId="0" applyFont="1" applyAlignment="1">
      <alignment horizontal="center" vertical="center"/>
    </xf>
    <xf numFmtId="0" fontId="132" fillId="0" borderId="20" xfId="0" applyFont="1" applyBorder="1" applyAlignment="1">
      <alignment horizontal="center" vertical="center"/>
    </xf>
    <xf numFmtId="0" fontId="132"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9" fillId="0" borderId="51" xfId="0" applyFont="1" applyBorder="1" applyAlignment="1">
      <alignment horizontal="center" vertical="center"/>
    </xf>
    <xf numFmtId="0" fontId="35" fillId="0" borderId="52" xfId="0" applyFont="1" applyBorder="1" applyAlignment="1">
      <alignment horizontal="center" vertical="center"/>
    </xf>
    <xf numFmtId="0" fontId="130"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2" fillId="0" borderId="52" xfId="0" applyFont="1" applyBorder="1" applyAlignment="1">
      <alignment horizontal="center" vertical="center" wrapText="1"/>
    </xf>
    <xf numFmtId="0" fontId="151" fillId="0" borderId="52" xfId="0" applyFont="1" applyBorder="1" applyAlignment="1">
      <alignment horizontal="center" vertical="center" wrapText="1"/>
    </xf>
    <xf numFmtId="0" fontId="132" fillId="0" borderId="29" xfId="0" applyFont="1" applyBorder="1" applyAlignment="1">
      <alignment horizontal="center" vertical="center"/>
    </xf>
    <xf numFmtId="0" fontId="35" fillId="0" borderId="61" xfId="0" applyFont="1" applyBorder="1" applyAlignment="1">
      <alignment horizontal="right"/>
    </xf>
    <xf numFmtId="0" fontId="132" fillId="0" borderId="32" xfId="0" applyFont="1" applyBorder="1" applyAlignment="1">
      <alignment horizontal="center" vertical="center"/>
    </xf>
    <xf numFmtId="0" fontId="151"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50"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1" fillId="0" borderId="20" xfId="0" applyFont="1" applyBorder="1" applyAlignment="1">
      <alignment horizontal="center" vertical="center"/>
    </xf>
    <xf numFmtId="0" fontId="72" fillId="0" borderId="20" xfId="0" applyFont="1" applyBorder="1" applyAlignment="1">
      <alignment horizontal="center" vertical="center"/>
    </xf>
    <xf numFmtId="0" fontId="142" fillId="0" borderId="20" xfId="0" applyFont="1" applyBorder="1" applyAlignment="1">
      <alignment horizontal="center" vertical="center"/>
    </xf>
    <xf numFmtId="0" fontId="142"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3" fillId="0" borderId="20" xfId="0" applyFont="1" applyBorder="1" applyAlignment="1">
      <alignment horizontal="center" vertical="center"/>
    </xf>
    <xf numFmtId="0" fontId="142" fillId="0" borderId="51" xfId="0" applyFont="1" applyBorder="1" applyAlignment="1">
      <alignment horizontal="center" vertical="center"/>
    </xf>
    <xf numFmtId="0" fontId="132" fillId="0" borderId="51" xfId="0" applyFont="1" applyBorder="1" applyAlignment="1">
      <alignment horizontal="center" vertical="center"/>
    </xf>
    <xf numFmtId="0" fontId="35" fillId="0" borderId="51" xfId="0" applyFont="1" applyBorder="1" applyAlignment="1">
      <alignment horizontal="right" vertical="center"/>
    </xf>
    <xf numFmtId="0" fontId="132" fillId="0" borderId="51" xfId="0" applyFont="1" applyBorder="1" applyAlignment="1">
      <alignment horizontal="right" vertical="center"/>
    </xf>
    <xf numFmtId="0" fontId="149" fillId="0" borderId="51" xfId="0" applyFont="1" applyBorder="1" applyAlignment="1">
      <alignment horizontal="right" vertical="center"/>
    </xf>
    <xf numFmtId="0" fontId="35" fillId="0" borderId="52" xfId="0" applyFont="1" applyBorder="1" applyAlignment="1">
      <alignment horizontal="left" vertical="center"/>
    </xf>
    <xf numFmtId="0" fontId="132"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50" fillId="0" borderId="51" xfId="0" applyFont="1" applyBorder="1" applyAlignment="1">
      <alignment horizontal="center" vertical="center"/>
    </xf>
    <xf numFmtId="0" fontId="34" fillId="0" borderId="52" xfId="0" applyFont="1" applyBorder="1"/>
    <xf numFmtId="0" fontId="132" fillId="0" borderId="52" xfId="0" applyFont="1" applyBorder="1" applyAlignment="1">
      <alignment horizontal="center" vertical="center"/>
    </xf>
    <xf numFmtId="0" fontId="148" fillId="0" borderId="20" xfId="0" applyFont="1" applyBorder="1" applyAlignment="1">
      <alignment horizontal="center" vertical="center"/>
    </xf>
    <xf numFmtId="0" fontId="132" fillId="0" borderId="52" xfId="0" applyFont="1" applyBorder="1" applyAlignment="1">
      <alignment horizontal="left" vertical="center"/>
    </xf>
    <xf numFmtId="0" fontId="151"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2"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5"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3" fillId="0" borderId="0" xfId="0" applyFont="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42" fillId="0" borderId="0" xfId="0" applyFont="1" applyAlignment="1">
      <alignment horizontal="center" vertical="center"/>
    </xf>
    <xf numFmtId="0" fontId="61" fillId="0" borderId="0" xfId="0" applyFont="1" applyAlignment="1">
      <alignment horizontal="center" vertical="center"/>
    </xf>
    <xf numFmtId="0" fontId="39" fillId="0" borderId="0" xfId="0" applyFont="1" applyAlignment="1">
      <alignment horizontal="center" vertical="center" wrapText="1"/>
    </xf>
    <xf numFmtId="0" fontId="81" fillId="0" borderId="20" xfId="0" applyFont="1" applyBorder="1" applyAlignment="1">
      <alignment horizontal="center" vertical="center"/>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40"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95" fillId="0" borderId="0" xfId="0" applyFont="1"/>
    <xf numFmtId="0" fontId="95" fillId="0" borderId="0" xfId="0" applyFont="1" applyAlignment="1">
      <alignment horizontal="center" vertical="center" wrapText="1"/>
    </xf>
    <xf numFmtId="0" fontId="95" fillId="0" borderId="0" xfId="0" applyFont="1" applyAlignment="1">
      <alignment horizontal="center" vertical="center" textRotation="255"/>
    </xf>
    <xf numFmtId="0" fontId="105" fillId="0" borderId="0" xfId="0" applyFont="1" applyAlignment="1">
      <alignment horizontal="center" vertical="center"/>
    </xf>
    <xf numFmtId="0" fontId="10" fillId="0" borderId="0" xfId="0" applyFont="1" applyAlignment="1">
      <alignment horizontal="left" vertical="center"/>
    </xf>
    <xf numFmtId="0" fontId="95" fillId="0" borderId="0" xfId="0" applyFont="1" applyAlignment="1">
      <alignment horizontal="left"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7" fillId="0" borderId="0" xfId="0" applyFont="1" applyAlignment="1">
      <alignment vertical="center"/>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21" fillId="0" borderId="10" xfId="0"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1" fillId="0" borderId="0" xfId="0" applyFont="1" applyAlignment="1">
      <alignment horizontal="center" vertical="center"/>
    </xf>
    <xf numFmtId="0" fontId="153" fillId="0" borderId="26" xfId="0" applyFont="1" applyBorder="1" applyAlignment="1">
      <alignment horizontal="center" vertical="center"/>
    </xf>
    <xf numFmtId="0" fontId="153" fillId="0" borderId="27" xfId="0" applyFont="1" applyBorder="1" applyAlignment="1">
      <alignment horizontal="center" vertical="center"/>
    </xf>
    <xf numFmtId="0" fontId="153" fillId="0" borderId="71" xfId="0" applyFont="1" applyBorder="1" applyAlignment="1">
      <alignment horizontal="center" vertical="center"/>
    </xf>
    <xf numFmtId="0" fontId="153" fillId="0" borderId="72" xfId="0" applyFont="1" applyBorder="1" applyAlignment="1">
      <alignment horizontal="center" vertical="center"/>
    </xf>
    <xf numFmtId="181" fontId="146" fillId="0" borderId="0" xfId="0" applyNumberFormat="1" applyFont="1" applyAlignment="1">
      <alignment horizontal="center" vertical="center"/>
    </xf>
    <xf numFmtId="0" fontId="128" fillId="0" borderId="25" xfId="0" applyFont="1" applyBorder="1" applyAlignment="1">
      <alignment horizontal="center" vertical="center"/>
    </xf>
    <xf numFmtId="0" fontId="128" fillId="0" borderId="26" xfId="0" applyFont="1" applyBorder="1" applyAlignment="1">
      <alignment horizontal="center" vertical="center"/>
    </xf>
    <xf numFmtId="0" fontId="128" fillId="0" borderId="27" xfId="0" applyFont="1" applyBorder="1" applyAlignment="1">
      <alignment horizontal="center" vertical="center"/>
    </xf>
    <xf numFmtId="0" fontId="128" fillId="0" borderId="28" xfId="0" applyFont="1" applyBorder="1" applyAlignment="1">
      <alignment horizontal="center" vertical="center"/>
    </xf>
    <xf numFmtId="0" fontId="128" fillId="0" borderId="20" xfId="0" applyFont="1" applyBorder="1" applyAlignment="1">
      <alignment horizontal="center" vertical="center"/>
    </xf>
    <xf numFmtId="0" fontId="128" fillId="0" borderId="29" xfId="0" applyFont="1" applyBorder="1" applyAlignment="1">
      <alignment horizontal="center" vertical="center"/>
    </xf>
    <xf numFmtId="0" fontId="128" fillId="0" borderId="70" xfId="0" applyFont="1" applyBorder="1" applyAlignment="1">
      <alignment horizontal="center" vertical="center"/>
    </xf>
    <xf numFmtId="0" fontId="128" fillId="0" borderId="71" xfId="0" applyFont="1" applyBorder="1" applyAlignment="1">
      <alignment horizontal="center" vertical="center"/>
    </xf>
    <xf numFmtId="0" fontId="128" fillId="0" borderId="72" xfId="0" applyFont="1" applyBorder="1" applyAlignment="1">
      <alignment horizontal="center" vertical="center"/>
    </xf>
    <xf numFmtId="0" fontId="133" fillId="0" borderId="37" xfId="0" applyFont="1" applyBorder="1" applyAlignment="1">
      <alignment horizontal="center" vertical="center"/>
    </xf>
    <xf numFmtId="0" fontId="133" fillId="0" borderId="62" xfId="0" applyFont="1" applyBorder="1" applyAlignment="1">
      <alignment horizontal="center" vertical="center"/>
    </xf>
    <xf numFmtId="0" fontId="127" fillId="0" borderId="20" xfId="0" applyFont="1" applyBorder="1" applyAlignment="1">
      <alignment horizontal="center" vertical="center"/>
    </xf>
    <xf numFmtId="0" fontId="127"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30" fillId="0" borderId="66" xfId="0" applyFont="1" applyBorder="1" applyAlignment="1">
      <alignment horizontal="center" vertical="center"/>
    </xf>
    <xf numFmtId="0" fontId="30" fillId="0" borderId="69" xfId="0" applyFont="1" applyBorder="1" applyAlignment="1">
      <alignment horizontal="center" vertical="center"/>
    </xf>
    <xf numFmtId="0" fontId="153" fillId="0" borderId="76" xfId="0" applyFont="1" applyBorder="1" applyAlignment="1">
      <alignment horizontal="center" vertical="center"/>
    </xf>
    <xf numFmtId="0" fontId="153" fillId="0" borderId="73" xfId="0" applyFont="1" applyBorder="1" applyAlignment="1">
      <alignment horizontal="center" vertical="center"/>
    </xf>
    <xf numFmtId="0" fontId="133" fillId="0" borderId="41" xfId="0" applyFont="1" applyBorder="1" applyAlignment="1">
      <alignment horizontal="center" vertical="center"/>
    </xf>
    <xf numFmtId="0" fontId="127" fillId="0" borderId="52" xfId="0" applyFont="1" applyBorder="1" applyAlignment="1">
      <alignment horizontal="center" vertical="center"/>
    </xf>
    <xf numFmtId="0" fontId="127" fillId="0" borderId="51" xfId="0" applyFont="1" applyBorder="1" applyAlignment="1">
      <alignment horizontal="center" vertical="center"/>
    </xf>
    <xf numFmtId="0" fontId="127" fillId="0" borderId="54" xfId="0" applyFont="1" applyBorder="1" applyAlignment="1">
      <alignment horizontal="center" vertical="center"/>
    </xf>
    <xf numFmtId="0" fontId="127" fillId="0" borderId="55"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0" fontId="34" fillId="0" borderId="20" xfId="0" applyFont="1" applyBorder="1" applyAlignment="1">
      <alignment horizontal="center" vertical="center" wrapText="1"/>
    </xf>
    <xf numFmtId="0" fontId="62" fillId="0" borderId="20" xfId="0" applyFont="1" applyBorder="1" applyAlignment="1">
      <alignment horizontal="center"/>
    </xf>
    <xf numFmtId="0" fontId="17" fillId="0" borderId="0" xfId="0" applyFont="1" applyAlignment="1">
      <alignment horizontal="center" vertical="center" wrapText="1"/>
    </xf>
    <xf numFmtId="0" fontId="17" fillId="0" borderId="20" xfId="0" applyFont="1" applyBorder="1" applyAlignment="1">
      <alignment horizontal="right"/>
    </xf>
    <xf numFmtId="0" fontId="0" fillId="0" borderId="0" xfId="0" applyAlignment="1">
      <alignment horizontal="center"/>
    </xf>
    <xf numFmtId="0" fontId="127" fillId="0" borderId="56" xfId="0" applyFont="1" applyBorder="1" applyAlignment="1">
      <alignment horizontal="center" vertical="center"/>
    </xf>
    <xf numFmtId="0" fontId="127"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6" fillId="0" borderId="20" xfId="0" applyFont="1" applyBorder="1" applyAlignment="1">
      <alignment horizontal="center"/>
    </xf>
    <xf numFmtId="0" fontId="17" fillId="0" borderId="0" xfId="0" applyFont="1" applyAlignment="1">
      <alignment horizontal="center"/>
    </xf>
    <xf numFmtId="0" fontId="125" fillId="0" borderId="0" xfId="0" applyFont="1" applyAlignment="1">
      <alignment horizontal="center" vertical="center"/>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4" fillId="0" borderId="0" xfId="0" applyFont="1" applyAlignment="1">
      <alignment horizontal="center"/>
    </xf>
    <xf numFmtId="0" fontId="145"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3" fillId="0" borderId="20" xfId="0" applyFont="1" applyBorder="1" applyAlignment="1">
      <alignment horizontal="center" vertical="center"/>
    </xf>
    <xf numFmtId="0" fontId="17" fillId="0" borderId="0" xfId="0" applyFont="1" applyAlignment="1">
      <alignment horizontal="center" wrapText="1"/>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1.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85" t="s">
        <v>2631</v>
      </c>
      <c r="F8" s="149" t="s">
        <v>2632</v>
      </c>
      <c r="G8" s="123"/>
      <c r="H8" s="123"/>
      <c r="I8" s="124"/>
      <c r="J8"/>
    </row>
    <row r="9" spans="3:10">
      <c r="C9" s="120"/>
      <c r="D9" s="121">
        <v>2</v>
      </c>
      <c r="E9" s="485"/>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86" t="s">
        <v>2636</v>
      </c>
      <c r="F20" s="150" t="s">
        <v>2638</v>
      </c>
      <c r="G20" s="123"/>
      <c r="H20" s="123"/>
      <c r="I20" s="124"/>
      <c r="J20"/>
    </row>
    <row r="21" spans="3:17">
      <c r="C21" s="120"/>
      <c r="D21" s="121">
        <v>12</v>
      </c>
      <c r="E21" s="486"/>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S40" sqref="S40:Y4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49" t="s">
        <v>541</v>
      </c>
      <c r="F4" s="502"/>
      <c r="G4" s="502"/>
      <c r="H4" s="502"/>
      <c r="I4" s="502"/>
      <c r="J4" s="502"/>
      <c r="K4" s="502"/>
      <c r="L4" s="502"/>
      <c r="M4" s="502"/>
      <c r="N4" s="21"/>
      <c r="O4" s="21"/>
      <c r="P4" s="21"/>
      <c r="Q4" s="21"/>
      <c r="R4" s="21"/>
      <c r="S4" s="21"/>
      <c r="T4" s="21"/>
      <c r="U4" s="21"/>
      <c r="V4" s="21"/>
      <c r="W4" s="21"/>
      <c r="X4" s="21"/>
      <c r="Y4" s="21"/>
      <c r="Z4" s="21"/>
    </row>
    <row r="5" spans="1:26" ht="16.5" customHeight="1">
      <c r="A5" s="21"/>
      <c r="B5" s="21"/>
      <c r="C5" s="21"/>
      <c r="D5" s="21"/>
      <c r="E5" s="502"/>
      <c r="F5" s="502"/>
      <c r="G5" s="502"/>
      <c r="H5" s="502"/>
      <c r="I5" s="502"/>
      <c r="J5" s="502"/>
      <c r="K5" s="502"/>
      <c r="L5" s="502"/>
      <c r="M5" s="502"/>
      <c r="N5" s="21"/>
      <c r="O5" s="21"/>
      <c r="P5" s="21"/>
      <c r="Q5" s="21"/>
      <c r="R5" s="21"/>
      <c r="S5" s="21"/>
      <c r="T5" s="21"/>
      <c r="U5" s="21"/>
      <c r="V5" s="21"/>
      <c r="W5" s="21"/>
      <c r="X5" s="21"/>
      <c r="Y5" s="21"/>
      <c r="Z5" s="21"/>
    </row>
    <row r="6" spans="1:26" ht="16.5" customHeight="1">
      <c r="A6" s="21"/>
      <c r="B6" s="21"/>
      <c r="C6" s="21"/>
      <c r="D6" s="21"/>
      <c r="E6" s="502"/>
      <c r="F6" s="502"/>
      <c r="G6" s="502"/>
      <c r="H6" s="502"/>
      <c r="I6" s="502"/>
      <c r="J6" s="502"/>
      <c r="K6" s="502"/>
      <c r="L6" s="502"/>
      <c r="M6" s="502"/>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45" t="s">
        <v>546</v>
      </c>
      <c r="J9" s="502"/>
      <c r="K9" s="502"/>
      <c r="L9" s="21" t="s">
        <v>547</v>
      </c>
      <c r="M9" s="21"/>
      <c r="N9" s="21"/>
      <c r="O9" s="21"/>
      <c r="P9" s="21"/>
      <c r="Q9" s="21"/>
      <c r="R9" s="21"/>
      <c r="S9" s="21"/>
      <c r="T9" s="21"/>
      <c r="U9" s="21"/>
      <c r="V9" s="21"/>
      <c r="W9" s="21"/>
      <c r="X9" s="21"/>
      <c r="Y9" s="21"/>
      <c r="Z9" s="21"/>
    </row>
    <row r="10" spans="1:26" ht="16.5" customHeight="1">
      <c r="A10" s="21"/>
      <c r="B10" s="21"/>
      <c r="C10" s="21"/>
      <c r="D10" s="21"/>
      <c r="E10" s="545" t="s">
        <v>426</v>
      </c>
      <c r="F10" s="545" t="s">
        <v>548</v>
      </c>
      <c r="G10" s="545"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2"/>
      <c r="F11" s="502"/>
      <c r="G11" s="502"/>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2"/>
      <c r="F12" s="502"/>
      <c r="G12" s="502"/>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2"/>
      <c r="F13" s="502"/>
      <c r="G13" s="502"/>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2"/>
      <c r="F14" s="545" t="s">
        <v>559</v>
      </c>
      <c r="G14" s="545"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2"/>
      <c r="F15" s="502"/>
      <c r="G15" s="502"/>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2"/>
      <c r="F16" s="502"/>
      <c r="G16" s="502"/>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2"/>
      <c r="F17" s="502"/>
      <c r="G17" s="502"/>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2"/>
      <c r="F18" s="502"/>
      <c r="G18" s="502"/>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2"/>
      <c r="F19" s="502"/>
      <c r="G19" s="502"/>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2"/>
      <c r="F20" s="502"/>
      <c r="G20" s="502"/>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2"/>
      <c r="F21" s="502"/>
      <c r="G21" s="502"/>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2"/>
      <c r="F22" s="502"/>
      <c r="G22" s="502"/>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2"/>
      <c r="F23" s="502"/>
      <c r="G23" s="502"/>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2"/>
      <c r="F24" s="502"/>
      <c r="G24" s="502"/>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2"/>
      <c r="F25" s="502"/>
      <c r="G25" s="502"/>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2"/>
      <c r="F26" s="545" t="s">
        <v>599</v>
      </c>
      <c r="G26" s="545"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2"/>
      <c r="F27" s="502"/>
      <c r="G27" s="502"/>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2"/>
      <c r="F28" s="502"/>
      <c r="G28" s="502"/>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2"/>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45" t="s">
        <v>608</v>
      </c>
      <c r="F31" s="550" t="s">
        <v>3137</v>
      </c>
      <c r="G31" s="21"/>
      <c r="H31" s="21" t="s">
        <v>609</v>
      </c>
      <c r="I31" s="21"/>
      <c r="J31" s="547" t="s">
        <v>610</v>
      </c>
      <c r="K31" s="502"/>
      <c r="L31" s="502"/>
      <c r="M31" s="502"/>
      <c r="N31" s="21"/>
      <c r="O31" s="21"/>
      <c r="P31" s="21"/>
      <c r="Q31" s="21"/>
      <c r="R31" s="21"/>
      <c r="S31" s="21"/>
      <c r="T31" s="21"/>
      <c r="U31" s="21"/>
      <c r="V31" s="21"/>
      <c r="W31" s="21"/>
      <c r="X31" s="21"/>
      <c r="Y31" s="21"/>
      <c r="Z31" s="21"/>
    </row>
    <row r="32" spans="1:26" ht="16.5" customHeight="1">
      <c r="A32" s="21"/>
      <c r="B32" s="21"/>
      <c r="C32" s="21"/>
      <c r="D32" s="21"/>
      <c r="E32" s="502"/>
      <c r="F32" s="516"/>
      <c r="G32" s="21"/>
      <c r="H32" s="21" t="s">
        <v>611</v>
      </c>
      <c r="I32" s="21"/>
      <c r="J32" s="502"/>
      <c r="K32" s="502"/>
      <c r="L32" s="502"/>
      <c r="M32" s="502"/>
      <c r="N32" s="21"/>
      <c r="O32" s="21"/>
      <c r="P32" s="21"/>
      <c r="Q32" s="21"/>
      <c r="R32" s="21"/>
      <c r="S32" s="21"/>
      <c r="T32" s="21"/>
      <c r="U32" s="21"/>
      <c r="V32" s="21"/>
      <c r="W32" s="21"/>
      <c r="X32" s="21"/>
      <c r="Y32" s="21"/>
      <c r="Z32" s="21"/>
    </row>
    <row r="33" spans="1:26" ht="16.5" customHeight="1">
      <c r="A33" s="21"/>
      <c r="B33" s="21"/>
      <c r="C33" s="21"/>
      <c r="D33" s="21"/>
      <c r="E33" s="502"/>
      <c r="F33" s="516"/>
      <c r="G33" s="26"/>
      <c r="H33" s="21" t="s">
        <v>612</v>
      </c>
      <c r="I33" s="21"/>
      <c r="J33" s="502"/>
      <c r="K33" s="502"/>
      <c r="L33" s="502"/>
      <c r="M33" s="502"/>
      <c r="N33" s="21"/>
      <c r="O33" s="21"/>
      <c r="P33" s="21"/>
      <c r="Q33" s="21"/>
      <c r="R33" s="21"/>
      <c r="S33" s="21"/>
      <c r="T33" s="21"/>
      <c r="U33" s="21"/>
      <c r="V33" s="21"/>
      <c r="W33" s="21"/>
      <c r="X33" s="21"/>
      <c r="Y33" s="21"/>
      <c r="Z33" s="21"/>
    </row>
    <row r="34" spans="1:26" ht="16.5" customHeight="1">
      <c r="A34" s="21"/>
      <c r="B34" s="21"/>
      <c r="C34" s="21"/>
      <c r="D34" s="21"/>
      <c r="E34" s="502"/>
      <c r="F34" s="516"/>
      <c r="G34" s="21"/>
      <c r="H34" s="21" t="s">
        <v>613</v>
      </c>
      <c r="I34" s="21"/>
      <c r="J34" s="502"/>
      <c r="K34" s="502"/>
      <c r="L34" s="502"/>
      <c r="M34" s="502"/>
      <c r="N34" s="21"/>
      <c r="O34" s="21"/>
      <c r="P34" s="21"/>
      <c r="Q34" s="21"/>
      <c r="R34" s="21"/>
      <c r="S34" s="21"/>
      <c r="T34" s="21"/>
      <c r="U34" s="21"/>
      <c r="V34" s="21"/>
      <c r="W34" s="21"/>
      <c r="X34" s="21"/>
      <c r="Y34" s="21"/>
      <c r="Z34" s="21"/>
    </row>
    <row r="35" spans="1:26" ht="16.5" customHeight="1">
      <c r="A35" s="21"/>
      <c r="B35" s="21"/>
      <c r="C35" s="21"/>
      <c r="D35" s="21"/>
      <c r="E35" s="502"/>
      <c r="F35" s="516"/>
      <c r="G35" s="21"/>
      <c r="H35" s="21" t="s">
        <v>614</v>
      </c>
      <c r="I35" s="21"/>
      <c r="J35" s="502"/>
      <c r="K35" s="502"/>
      <c r="L35" s="502"/>
      <c r="M35" s="502"/>
      <c r="N35" s="21"/>
      <c r="O35" s="21"/>
      <c r="P35" s="21"/>
      <c r="Q35" s="21"/>
      <c r="R35" s="21"/>
      <c r="S35" s="21"/>
      <c r="T35" s="21"/>
      <c r="U35" s="21"/>
      <c r="V35" s="21"/>
      <c r="W35" s="21"/>
      <c r="X35" s="21"/>
      <c r="Y35" s="21"/>
      <c r="Z35" s="21"/>
    </row>
    <row r="36" spans="1:26" ht="16.5" customHeight="1">
      <c r="A36" s="21"/>
      <c r="B36" s="21"/>
      <c r="C36" s="21"/>
      <c r="D36" s="21"/>
      <c r="E36" s="502"/>
      <c r="F36" s="516"/>
      <c r="G36" s="21"/>
      <c r="H36" s="21" t="s">
        <v>615</v>
      </c>
      <c r="I36" s="21"/>
      <c r="J36" s="502"/>
      <c r="K36" s="502"/>
      <c r="L36" s="502"/>
      <c r="M36" s="502"/>
      <c r="N36" s="21"/>
      <c r="O36" s="21"/>
      <c r="P36" s="21"/>
      <c r="Q36" s="21"/>
      <c r="R36" s="21"/>
      <c r="S36" s="21"/>
      <c r="T36" s="21"/>
      <c r="U36" s="21"/>
      <c r="V36" s="21"/>
      <c r="W36" s="21"/>
      <c r="X36" s="21"/>
      <c r="Y36" s="21"/>
      <c r="Z36" s="21"/>
    </row>
    <row r="37" spans="1:26" ht="16.5" customHeight="1">
      <c r="A37" s="21"/>
      <c r="B37" s="21"/>
      <c r="C37" s="21"/>
      <c r="D37" s="21"/>
      <c r="E37" s="502"/>
      <c r="F37" s="516"/>
      <c r="G37" s="21"/>
      <c r="H37" s="21" t="s">
        <v>616</v>
      </c>
      <c r="I37" s="21"/>
      <c r="J37" s="502"/>
      <c r="K37" s="502"/>
      <c r="L37" s="502"/>
      <c r="M37" s="502"/>
      <c r="N37" s="21"/>
      <c r="O37" s="21"/>
      <c r="P37" s="21"/>
      <c r="Q37" s="21"/>
      <c r="R37" s="21"/>
      <c r="S37" s="21"/>
      <c r="T37" s="21"/>
      <c r="U37" s="21"/>
      <c r="V37" s="21"/>
      <c r="W37" s="21"/>
      <c r="X37" s="21"/>
      <c r="Y37" s="21"/>
      <c r="Z37" s="21"/>
    </row>
    <row r="38" spans="1:26" ht="16.5" customHeight="1">
      <c r="A38" s="21"/>
      <c r="B38" s="21"/>
      <c r="C38" s="21"/>
      <c r="D38" s="21"/>
      <c r="E38" s="502"/>
      <c r="F38" s="545" t="s">
        <v>617</v>
      </c>
      <c r="G38" s="21"/>
      <c r="H38" s="545"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2"/>
      <c r="F39" s="502"/>
      <c r="G39" s="21"/>
      <c r="H39" s="502"/>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2"/>
      <c r="F40" s="502"/>
      <c r="G40" s="21"/>
      <c r="H40" s="21" t="s">
        <v>621</v>
      </c>
      <c r="I40" s="21"/>
      <c r="J40" s="21" t="s">
        <v>622</v>
      </c>
      <c r="K40" s="21"/>
      <c r="L40" s="21"/>
      <c r="M40" s="21"/>
      <c r="N40" s="21"/>
      <c r="O40" s="21"/>
      <c r="P40" s="21"/>
      <c r="Q40" s="21"/>
      <c r="R40" s="21"/>
      <c r="S40" s="548"/>
      <c r="T40" s="502"/>
      <c r="U40" s="502"/>
      <c r="V40" s="502"/>
      <c r="W40" s="502"/>
      <c r="X40" s="502"/>
      <c r="Y40" s="502"/>
      <c r="Z40" s="21"/>
    </row>
    <row r="41" spans="1:26" ht="16.5" customHeight="1">
      <c r="A41" s="21"/>
      <c r="B41" s="21"/>
      <c r="C41" s="21"/>
      <c r="D41" s="21"/>
      <c r="E41" s="21"/>
      <c r="F41" s="21"/>
      <c r="G41" s="21"/>
      <c r="H41" s="21"/>
      <c r="I41" s="21"/>
      <c r="J41" s="21"/>
      <c r="K41" s="21"/>
      <c r="L41" s="21"/>
      <c r="M41" s="21"/>
      <c r="N41" s="21"/>
      <c r="O41" s="21"/>
      <c r="P41" s="21"/>
      <c r="Q41" s="21"/>
      <c r="R41" s="21"/>
      <c r="S41" s="502"/>
      <c r="T41" s="502"/>
      <c r="U41" s="502"/>
      <c r="V41" s="502"/>
      <c r="W41" s="502"/>
      <c r="X41" s="502"/>
      <c r="Y41" s="502"/>
      <c r="Z41" s="21"/>
    </row>
    <row r="42" spans="1:26" ht="16.5" customHeight="1">
      <c r="A42" s="21"/>
      <c r="B42" s="21"/>
      <c r="C42" s="21"/>
      <c r="D42" s="21"/>
      <c r="E42" s="545" t="s">
        <v>382</v>
      </c>
      <c r="F42" s="545"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2"/>
      <c r="F43" s="502"/>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2"/>
      <c r="F44" s="502"/>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2"/>
      <c r="F45" s="502"/>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2"/>
      <c r="F46" s="502"/>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2"/>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2"/>
      <c r="F48" s="545"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2"/>
      <c r="F49" s="502"/>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2"/>
      <c r="F50" s="502"/>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2"/>
      <c r="F51" s="502"/>
      <c r="G51" s="28" t="s">
        <v>640</v>
      </c>
      <c r="H51" s="21"/>
      <c r="N51" s="21"/>
      <c r="O51" s="21"/>
      <c r="P51" s="21"/>
      <c r="Q51" s="21"/>
      <c r="R51" s="21"/>
      <c r="S51" s="21"/>
      <c r="T51" s="21"/>
      <c r="U51" s="21"/>
      <c r="V51" s="21"/>
      <c r="W51" s="21"/>
      <c r="X51" s="21"/>
      <c r="Y51" s="21"/>
      <c r="Z51" s="21"/>
    </row>
    <row r="52" spans="1:26" ht="16.5" customHeight="1">
      <c r="A52" s="21"/>
      <c r="B52" s="21"/>
      <c r="C52" s="21"/>
      <c r="D52" s="21"/>
      <c r="E52" s="502"/>
      <c r="F52" s="502"/>
      <c r="G52" s="545"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2"/>
      <c r="F53" s="502"/>
      <c r="G53" s="502"/>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2"/>
      <c r="F54" s="502"/>
      <c r="G54" s="502"/>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45" t="s">
        <v>566</v>
      </c>
      <c r="F56" s="545"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2"/>
      <c r="F57" s="502"/>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2"/>
      <c r="F58" s="545"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2"/>
      <c r="F59" s="502"/>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2"/>
      <c r="F60" s="545"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2"/>
      <c r="F61" s="502"/>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2"/>
      <c r="F62" s="502"/>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2"/>
      <c r="F63" s="502"/>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2"/>
      <c r="F64" s="502"/>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2"/>
      <c r="F65" s="545"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2"/>
      <c r="F66" s="502"/>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2"/>
      <c r="F67" s="502"/>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2"/>
      <c r="F68" s="545"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2"/>
      <c r="F69" s="502"/>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2"/>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2" activePane="bottomLeft" state="frozen"/>
      <selection pane="bottomLeft" activeCell="M43" sqref="M43"/>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55" t="s">
        <v>3317</v>
      </c>
      <c r="G1" s="552"/>
      <c r="H1" s="552"/>
      <c r="I1" s="552"/>
      <c r="J1" s="552"/>
      <c r="K1" s="230"/>
      <c r="L1" s="230"/>
      <c r="M1" s="230"/>
      <c r="N1" s="230"/>
      <c r="O1" s="37"/>
      <c r="P1" s="37"/>
      <c r="Q1" s="37"/>
      <c r="R1" s="37" t="s">
        <v>870</v>
      </c>
      <c r="S1" s="37"/>
      <c r="T1" s="37"/>
      <c r="U1" s="37"/>
      <c r="V1" s="37"/>
      <c r="W1" s="37"/>
      <c r="X1" s="37"/>
      <c r="Y1" s="37"/>
      <c r="Z1" s="37"/>
    </row>
    <row r="2" spans="1:26" ht="16.5" customHeight="1">
      <c r="A2" s="21"/>
      <c r="B2" s="21"/>
      <c r="C2" s="223"/>
      <c r="D2" s="551" t="s">
        <v>3318</v>
      </c>
      <c r="E2" s="551" t="s">
        <v>3319</v>
      </c>
      <c r="F2" s="551"/>
      <c r="G2" s="223" t="s">
        <v>3320</v>
      </c>
      <c r="H2" s="223" t="s">
        <v>3321</v>
      </c>
      <c r="I2" s="223" t="s">
        <v>3322</v>
      </c>
      <c r="J2" s="551" t="s">
        <v>3323</v>
      </c>
      <c r="K2" s="552"/>
      <c r="L2" s="552"/>
      <c r="M2" s="552"/>
      <c r="N2" s="552"/>
      <c r="O2" s="21"/>
      <c r="P2" s="21"/>
      <c r="Q2" s="21"/>
      <c r="R2" s="21"/>
      <c r="S2" s="21"/>
      <c r="T2" s="21"/>
      <c r="U2" s="21"/>
      <c r="V2" s="21"/>
      <c r="W2" s="21"/>
      <c r="X2" s="21"/>
      <c r="Y2" s="21"/>
      <c r="Z2" s="21"/>
    </row>
    <row r="3" spans="1:26" ht="16.5" customHeight="1">
      <c r="A3" s="21"/>
      <c r="B3" s="21"/>
      <c r="C3" s="223"/>
      <c r="D3" s="552"/>
      <c r="E3" s="552"/>
      <c r="F3" s="552"/>
      <c r="G3" s="223" t="s">
        <v>3324</v>
      </c>
      <c r="H3" s="223" t="s">
        <v>3321</v>
      </c>
      <c r="I3" s="223" t="s">
        <v>3325</v>
      </c>
      <c r="J3" s="552"/>
      <c r="K3" s="552"/>
      <c r="L3" s="552"/>
      <c r="M3" s="552"/>
      <c r="N3" s="552"/>
      <c r="O3" s="21"/>
      <c r="P3" s="21"/>
      <c r="Q3" s="21"/>
      <c r="R3" s="21"/>
      <c r="S3" s="21"/>
      <c r="T3" s="21"/>
      <c r="U3" s="21"/>
      <c r="V3" s="21"/>
      <c r="W3" s="21"/>
      <c r="X3" s="21"/>
      <c r="Y3" s="21"/>
      <c r="Z3" s="21"/>
    </row>
    <row r="4" spans="1:26" ht="16.5" customHeight="1">
      <c r="A4" s="21"/>
      <c r="B4" s="21"/>
      <c r="C4" s="223"/>
      <c r="D4" s="552"/>
      <c r="E4" s="552"/>
      <c r="F4" s="552"/>
      <c r="G4" s="223" t="s">
        <v>3326</v>
      </c>
      <c r="H4" s="223" t="s">
        <v>3327</v>
      </c>
      <c r="I4" s="223" t="s">
        <v>3325</v>
      </c>
      <c r="J4" s="552"/>
      <c r="K4" s="552"/>
      <c r="L4" s="552"/>
      <c r="M4" s="552"/>
      <c r="N4" s="552"/>
      <c r="O4" s="21"/>
      <c r="P4" s="21"/>
      <c r="Q4" s="21"/>
      <c r="R4" s="21"/>
      <c r="S4" s="21"/>
      <c r="T4" s="21"/>
      <c r="U4" s="21"/>
      <c r="V4" s="21"/>
      <c r="W4" s="21"/>
      <c r="X4" s="21"/>
      <c r="Y4" s="21"/>
      <c r="Z4" s="21"/>
    </row>
    <row r="5" spans="1:26" ht="16.5" customHeight="1">
      <c r="A5" s="21"/>
      <c r="B5" s="21"/>
      <c r="C5" s="223"/>
      <c r="D5" s="552"/>
      <c r="E5" s="552"/>
      <c r="F5" s="552"/>
      <c r="G5" s="223" t="s">
        <v>3328</v>
      </c>
      <c r="H5" s="223" t="s">
        <v>3327</v>
      </c>
      <c r="I5" s="223" t="s">
        <v>3329</v>
      </c>
      <c r="J5" s="552"/>
      <c r="K5" s="552"/>
      <c r="L5" s="552"/>
      <c r="M5" s="552"/>
      <c r="N5" s="552"/>
      <c r="O5" s="21"/>
      <c r="P5" s="21"/>
      <c r="Q5" s="21"/>
      <c r="R5" s="21"/>
      <c r="S5" s="21"/>
      <c r="T5" s="21"/>
      <c r="U5" s="21"/>
      <c r="V5" s="21"/>
      <c r="W5" s="21"/>
      <c r="X5" s="21"/>
      <c r="Y5" s="21"/>
      <c r="Z5" s="21"/>
    </row>
    <row r="6" spans="1:26" ht="16.5" customHeight="1">
      <c r="A6" s="21"/>
      <c r="B6" s="21"/>
      <c r="C6" s="223"/>
      <c r="D6" s="551" t="s">
        <v>3330</v>
      </c>
      <c r="E6" s="551"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52"/>
      <c r="E7" s="552"/>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52"/>
      <c r="E8" s="552"/>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52"/>
      <c r="E9" s="552"/>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1" t="s">
        <v>3342</v>
      </c>
      <c r="D10" s="551" t="s">
        <v>3343</v>
      </c>
      <c r="E10" s="551" t="s">
        <v>3344</v>
      </c>
      <c r="F10" s="553"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52"/>
      <c r="D11" s="552"/>
      <c r="E11" s="552"/>
      <c r="F11" s="552"/>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52"/>
      <c r="D12" s="552"/>
      <c r="E12" s="552"/>
      <c r="F12" s="552"/>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52"/>
      <c r="D13" s="552"/>
      <c r="E13" s="552"/>
      <c r="F13" s="552"/>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52"/>
      <c r="D14" s="552"/>
      <c r="E14" s="552"/>
      <c r="F14" s="552"/>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52"/>
      <c r="D15" s="552"/>
      <c r="E15" s="552"/>
      <c r="F15" s="552"/>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52"/>
      <c r="D16" s="552"/>
      <c r="E16" s="552"/>
      <c r="F16" s="552"/>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52"/>
      <c r="D17" s="552"/>
      <c r="E17" s="552"/>
      <c r="F17" s="552"/>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52"/>
      <c r="D18" s="552"/>
      <c r="E18" s="552"/>
      <c r="F18" s="552"/>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52"/>
      <c r="D19" s="552"/>
      <c r="E19" s="552"/>
      <c r="F19" s="552"/>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52"/>
      <c r="D20" s="552"/>
      <c r="E20" s="552"/>
      <c r="F20" s="552"/>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52"/>
      <c r="D21" s="552"/>
      <c r="E21" s="552"/>
      <c r="F21" s="552"/>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52"/>
      <c r="D22" s="554" t="s">
        <v>3384</v>
      </c>
      <c r="E22" s="551" t="s">
        <v>3385</v>
      </c>
      <c r="F22" s="551" t="s">
        <v>3384</v>
      </c>
      <c r="G22" s="551"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52"/>
      <c r="D23" s="552"/>
      <c r="E23" s="552"/>
      <c r="F23" s="552"/>
      <c r="G23" s="552"/>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52"/>
      <c r="D24" s="552"/>
      <c r="E24" s="552"/>
      <c r="F24" s="552"/>
      <c r="G24" s="551"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52"/>
      <c r="D25" s="552"/>
      <c r="E25" s="552"/>
      <c r="F25" s="552"/>
      <c r="G25" s="552"/>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52"/>
      <c r="D26" s="552"/>
      <c r="E26" s="552"/>
      <c r="F26" s="552"/>
      <c r="G26" s="551"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52"/>
      <c r="D27" s="552"/>
      <c r="E27" s="552"/>
      <c r="F27" s="552"/>
      <c r="G27" s="552"/>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52"/>
      <c r="D28" s="552"/>
      <c r="E28" s="552"/>
      <c r="F28" s="552"/>
      <c r="G28" s="551" t="s">
        <v>3401</v>
      </c>
      <c r="H28" s="552"/>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52"/>
      <c r="D29" s="552"/>
      <c r="E29" s="552"/>
      <c r="F29" s="552"/>
      <c r="G29" s="551" t="s">
        <v>3403</v>
      </c>
      <c r="H29" s="552"/>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52"/>
      <c r="D30" s="552"/>
      <c r="E30" s="552"/>
      <c r="F30" s="551" t="s">
        <v>3405</v>
      </c>
      <c r="G30" s="551" t="s">
        <v>3406</v>
      </c>
      <c r="H30" s="552"/>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52"/>
      <c r="D31" s="552"/>
      <c r="E31" s="552"/>
      <c r="F31" s="552"/>
      <c r="G31" s="551" t="s">
        <v>3408</v>
      </c>
      <c r="H31" s="552"/>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52"/>
      <c r="D32" s="552"/>
      <c r="E32" s="552"/>
      <c r="F32" s="552"/>
      <c r="G32" s="551" t="s">
        <v>3410</v>
      </c>
      <c r="H32" s="552"/>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52"/>
      <c r="D33" s="552"/>
      <c r="E33" s="552"/>
      <c r="F33" s="552"/>
      <c r="G33" s="551"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52"/>
      <c r="D34" s="552"/>
      <c r="E34" s="552"/>
      <c r="F34" s="552"/>
      <c r="G34" s="552"/>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52"/>
      <c r="D35" s="552"/>
      <c r="E35" s="552"/>
      <c r="F35" s="552"/>
      <c r="G35" s="552"/>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52"/>
      <c r="D36" s="552"/>
      <c r="E36" s="553" t="s">
        <v>3417</v>
      </c>
      <c r="F36" s="551"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52"/>
      <c r="D37" s="552"/>
      <c r="E37" s="552"/>
      <c r="F37" s="552"/>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52"/>
      <c r="D38" s="552"/>
      <c r="E38" s="552"/>
      <c r="F38" s="552"/>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52"/>
      <c r="D39" s="552"/>
      <c r="E39" s="552"/>
      <c r="F39" s="552"/>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1" t="s">
        <v>3428</v>
      </c>
      <c r="D40" s="551" t="s">
        <v>3429</v>
      </c>
      <c r="E40" s="553" t="s">
        <v>3430</v>
      </c>
      <c r="F40" s="553"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52"/>
      <c r="D41" s="552"/>
      <c r="E41" s="552"/>
      <c r="F41" s="552"/>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52"/>
      <c r="D42" s="552"/>
      <c r="E42" s="552"/>
      <c r="F42" s="552"/>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52"/>
      <c r="D43" s="552"/>
      <c r="E43" s="552"/>
      <c r="F43" s="553" t="s">
        <v>3438</v>
      </c>
      <c r="G43" s="553"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52"/>
      <c r="D44" s="552"/>
      <c r="E44" s="552"/>
      <c r="F44" s="552"/>
      <c r="G44" s="552"/>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52"/>
      <c r="D45" s="552"/>
      <c r="E45" s="552"/>
      <c r="F45" s="552"/>
      <c r="G45" s="553"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52"/>
      <c r="D46" s="552"/>
      <c r="E46" s="552"/>
      <c r="F46" s="552"/>
      <c r="G46" s="552"/>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52"/>
      <c r="D47" s="552"/>
      <c r="E47" s="552"/>
      <c r="F47" s="552"/>
      <c r="G47" s="553"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52"/>
      <c r="D48" s="552"/>
      <c r="E48" s="552"/>
      <c r="F48" s="552"/>
      <c r="G48" s="552"/>
      <c r="H48" s="223" t="s">
        <v>3445</v>
      </c>
      <c r="I48" s="223"/>
      <c r="J48" s="223"/>
      <c r="K48" s="223"/>
      <c r="L48" s="223"/>
      <c r="M48" s="223"/>
      <c r="N48" s="223"/>
      <c r="O48" s="21"/>
      <c r="P48" s="21"/>
      <c r="Q48" s="21"/>
      <c r="R48" s="21"/>
      <c r="S48" s="21"/>
      <c r="T48" s="21"/>
      <c r="U48" s="21"/>
      <c r="V48" s="21"/>
      <c r="W48" s="21"/>
      <c r="X48" s="21"/>
      <c r="Y48" s="21"/>
      <c r="Z48" s="21"/>
    </row>
    <row r="49" spans="1:26" ht="16.5" customHeight="1">
      <c r="A49" s="21"/>
      <c r="B49" s="21"/>
      <c r="C49" s="552"/>
      <c r="D49" s="552"/>
      <c r="E49" s="552"/>
      <c r="F49" s="552"/>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52"/>
      <c r="D50" s="552"/>
      <c r="E50" s="552"/>
      <c r="F50" s="552"/>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52"/>
      <c r="D51" s="552"/>
      <c r="E51" s="552"/>
      <c r="F51" s="552"/>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52"/>
      <c r="D52" s="552"/>
      <c r="E52" s="552"/>
      <c r="F52" s="552"/>
      <c r="G52" s="551"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52"/>
      <c r="D53" s="552"/>
      <c r="E53" s="552"/>
      <c r="F53" s="552"/>
      <c r="G53" s="552"/>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52"/>
      <c r="D54" s="552"/>
      <c r="E54" s="552"/>
      <c r="F54" s="552"/>
      <c r="G54" s="552"/>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52"/>
      <c r="D55" s="552"/>
      <c r="E55" s="552"/>
      <c r="F55" s="552"/>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52"/>
      <c r="D56" s="552"/>
      <c r="E56" s="552"/>
      <c r="F56" s="552"/>
      <c r="G56" s="551"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52"/>
      <c r="D57" s="552"/>
      <c r="E57" s="552"/>
      <c r="F57" s="552"/>
      <c r="G57" s="552"/>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52"/>
      <c r="D58" s="552"/>
      <c r="E58" s="552"/>
      <c r="F58" s="552"/>
      <c r="G58" s="551"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52"/>
      <c r="D59" s="552"/>
      <c r="E59" s="552"/>
      <c r="F59" s="552"/>
      <c r="G59" s="552"/>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52"/>
      <c r="D60" s="552"/>
      <c r="E60" s="552"/>
      <c r="F60" s="552"/>
      <c r="G60" s="551"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52"/>
      <c r="D61" s="552"/>
      <c r="E61" s="552"/>
      <c r="F61" s="552"/>
      <c r="G61" s="552"/>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52"/>
      <c r="D62" s="552"/>
      <c r="E62" s="552"/>
      <c r="F62" s="552"/>
      <c r="G62" s="552"/>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52"/>
      <c r="D63" s="552"/>
      <c r="E63" s="552"/>
      <c r="F63" s="552"/>
      <c r="G63" s="551"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52"/>
      <c r="D64" s="552"/>
      <c r="E64" s="552"/>
      <c r="F64" s="552"/>
      <c r="G64" s="552"/>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52"/>
      <c r="D65" s="552"/>
      <c r="E65" s="552"/>
      <c r="F65" s="552"/>
      <c r="G65" s="551"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52"/>
      <c r="D66" s="552"/>
      <c r="E66" s="552"/>
      <c r="F66" s="552"/>
      <c r="G66" s="552"/>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52"/>
      <c r="D67" s="552"/>
      <c r="E67" s="552"/>
      <c r="F67" s="552"/>
      <c r="G67" s="552"/>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1" t="s">
        <v>3478</v>
      </c>
      <c r="E68" s="551" t="s">
        <v>3344</v>
      </c>
      <c r="F68" s="553"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52"/>
      <c r="E69" s="552"/>
      <c r="F69" s="552"/>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52"/>
      <c r="E70" s="552"/>
      <c r="F70" s="552"/>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52"/>
      <c r="E71" s="552"/>
      <c r="F71" s="552"/>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52"/>
      <c r="E72" s="552"/>
      <c r="F72" s="552"/>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52"/>
      <c r="E73" s="552"/>
      <c r="F73" s="552"/>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52"/>
      <c r="E74" s="552"/>
      <c r="F74" s="552"/>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52"/>
      <c r="E75" s="552"/>
      <c r="F75" s="552"/>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52"/>
      <c r="E76" s="552"/>
      <c r="F76" s="552"/>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52"/>
      <c r="E77" s="552"/>
      <c r="F77" s="552"/>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52"/>
      <c r="E78" s="552"/>
      <c r="F78" s="552"/>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52"/>
      <c r="E79" s="552"/>
      <c r="F79" s="552"/>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8" t="s">
        <v>3596</v>
      </c>
      <c r="D80" s="551" t="s">
        <v>3566</v>
      </c>
      <c r="E80" s="551"/>
      <c r="F80" s="551"/>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9"/>
      <c r="D81" s="551"/>
      <c r="E81" s="551"/>
      <c r="F81" s="551"/>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9"/>
      <c r="D82" s="551"/>
      <c r="E82" s="551"/>
      <c r="F82" s="551"/>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9"/>
      <c r="D83" s="538" t="s">
        <v>3599</v>
      </c>
      <c r="E83" s="553"/>
      <c r="F83" s="551" t="s">
        <v>3508</v>
      </c>
      <c r="G83" s="229" t="s">
        <v>3509</v>
      </c>
      <c r="H83" s="223"/>
      <c r="I83" s="223" t="s">
        <v>3510</v>
      </c>
      <c r="J83" s="223"/>
      <c r="K83" s="223" t="s">
        <v>3511</v>
      </c>
      <c r="L83" s="223"/>
      <c r="M83" s="223"/>
      <c r="N83" s="223"/>
      <c r="O83" s="21"/>
      <c r="P83" s="21"/>
      <c r="Q83" s="21"/>
      <c r="R83" s="21"/>
      <c r="S83" s="21"/>
      <c r="T83" s="548" t="s">
        <v>3309</v>
      </c>
      <c r="U83" s="556"/>
      <c r="V83" s="556"/>
      <c r="W83" s="556"/>
      <c r="X83" s="556"/>
      <c r="Y83" s="556"/>
      <c r="Z83" s="556"/>
      <c r="AA83" s="556"/>
      <c r="AB83" s="556"/>
      <c r="AC83" s="556"/>
      <c r="AD83" s="556"/>
    </row>
    <row r="84" spans="1:30" ht="16.5" customHeight="1">
      <c r="A84" s="21"/>
      <c r="B84" s="21"/>
      <c r="C84" s="559"/>
      <c r="D84" s="553"/>
      <c r="E84" s="553"/>
      <c r="F84" s="551"/>
      <c r="G84" s="229" t="s">
        <v>3512</v>
      </c>
      <c r="H84" s="223"/>
      <c r="I84" s="223" t="s">
        <v>3513</v>
      </c>
      <c r="J84" s="223"/>
      <c r="K84" s="232"/>
      <c r="L84" s="223"/>
      <c r="M84" s="223"/>
      <c r="N84" s="223"/>
      <c r="O84" s="21"/>
      <c r="P84" s="21"/>
      <c r="Q84" s="21"/>
      <c r="R84" s="21"/>
      <c r="S84" s="21"/>
      <c r="T84" s="556"/>
      <c r="U84" s="556"/>
      <c r="V84" s="556"/>
      <c r="W84" s="556"/>
      <c r="X84" s="556"/>
      <c r="Y84" s="556"/>
      <c r="Z84" s="556"/>
      <c r="AA84" s="556"/>
      <c r="AB84" s="556"/>
      <c r="AC84" s="556"/>
      <c r="AD84" s="556"/>
    </row>
    <row r="85" spans="1:30" ht="16.5" customHeight="1">
      <c r="A85" s="21"/>
      <c r="B85" s="21"/>
      <c r="C85" s="559"/>
      <c r="D85" s="553"/>
      <c r="E85" s="553"/>
      <c r="F85" s="551"/>
      <c r="G85" s="229" t="s">
        <v>3514</v>
      </c>
      <c r="H85" s="223"/>
      <c r="I85" s="223" t="s">
        <v>3573</v>
      </c>
      <c r="J85" s="223"/>
      <c r="K85" s="232"/>
      <c r="L85" s="223"/>
      <c r="M85" s="223"/>
      <c r="N85" s="223"/>
      <c r="O85" s="21"/>
      <c r="P85" s="21"/>
      <c r="Q85" s="21"/>
      <c r="R85" s="21"/>
      <c r="S85" s="21"/>
      <c r="T85" s="556"/>
      <c r="U85" s="556"/>
      <c r="V85" s="556"/>
      <c r="W85" s="556"/>
      <c r="X85" s="556"/>
      <c r="Y85" s="556"/>
      <c r="Z85" s="556"/>
      <c r="AA85" s="556"/>
      <c r="AB85" s="556"/>
      <c r="AC85" s="556"/>
      <c r="AD85" s="556"/>
    </row>
    <row r="86" spans="1:30" ht="16.5" customHeight="1">
      <c r="A86" s="21"/>
      <c r="B86" s="21"/>
      <c r="C86" s="559"/>
      <c r="D86" s="553"/>
      <c r="E86" s="553"/>
      <c r="F86" s="551"/>
      <c r="G86" s="229" t="s">
        <v>3515</v>
      </c>
      <c r="H86" s="223"/>
      <c r="I86" s="223" t="s">
        <v>3516</v>
      </c>
      <c r="J86" s="223"/>
      <c r="K86" s="232"/>
      <c r="L86" s="223"/>
      <c r="M86" s="223"/>
      <c r="N86" s="223"/>
      <c r="O86" s="21"/>
      <c r="P86" s="21"/>
      <c r="Q86" s="21"/>
      <c r="R86" s="21"/>
      <c r="S86" s="21"/>
      <c r="T86" s="556"/>
      <c r="U86" s="556"/>
      <c r="V86" s="556"/>
      <c r="W86" s="556"/>
      <c r="X86" s="556"/>
      <c r="Y86" s="556"/>
      <c r="Z86" s="556"/>
      <c r="AA86" s="556"/>
      <c r="AB86" s="556"/>
      <c r="AC86" s="556"/>
      <c r="AD86" s="556"/>
    </row>
    <row r="87" spans="1:30" ht="16.5" customHeight="1">
      <c r="A87" s="21"/>
      <c r="B87" s="21"/>
      <c r="C87" s="559"/>
      <c r="D87" s="553"/>
      <c r="E87" s="553"/>
      <c r="F87" s="551"/>
      <c r="G87" s="229" t="s">
        <v>3517</v>
      </c>
      <c r="H87" s="223"/>
      <c r="I87" s="223" t="s">
        <v>3310</v>
      </c>
      <c r="J87" s="223"/>
      <c r="K87" s="232"/>
      <c r="L87" s="223"/>
      <c r="M87" s="223"/>
      <c r="N87" s="223"/>
      <c r="O87" s="21"/>
      <c r="P87" s="21"/>
      <c r="Q87" s="21"/>
      <c r="R87" s="21"/>
      <c r="S87" s="21"/>
      <c r="T87" s="556"/>
      <c r="U87" s="556"/>
      <c r="V87" s="556"/>
      <c r="W87" s="556"/>
      <c r="X87" s="556"/>
      <c r="Y87" s="556"/>
      <c r="Z87" s="556"/>
      <c r="AA87" s="556"/>
      <c r="AB87" s="556"/>
      <c r="AC87" s="556"/>
      <c r="AD87" s="556"/>
    </row>
    <row r="88" spans="1:30" ht="16.5" customHeight="1">
      <c r="A88" s="21"/>
      <c r="B88" s="21"/>
      <c r="C88" s="559"/>
      <c r="D88" s="553" t="s">
        <v>3581</v>
      </c>
      <c r="E88" s="553"/>
      <c r="F88" s="553" t="s">
        <v>3311</v>
      </c>
      <c r="G88" s="229" t="s">
        <v>3518</v>
      </c>
      <c r="H88" s="223"/>
      <c r="I88" s="223" t="s">
        <v>3519</v>
      </c>
      <c r="J88" s="223"/>
      <c r="K88" s="223" t="s">
        <v>3520</v>
      </c>
      <c r="L88" s="223"/>
      <c r="M88" s="223"/>
      <c r="N88" s="223"/>
      <c r="O88" s="21"/>
      <c r="P88" s="21"/>
      <c r="Q88" s="21"/>
      <c r="R88" s="21"/>
      <c r="S88" s="21"/>
      <c r="T88" s="556"/>
      <c r="U88" s="556"/>
      <c r="V88" s="556"/>
      <c r="W88" s="556"/>
      <c r="X88" s="556"/>
      <c r="Y88" s="556"/>
      <c r="Z88" s="556"/>
      <c r="AA88" s="556"/>
      <c r="AB88" s="556"/>
      <c r="AC88" s="556"/>
      <c r="AD88" s="556"/>
    </row>
    <row r="89" spans="1:30" ht="16.5" customHeight="1">
      <c r="A89" s="21"/>
      <c r="B89" s="21"/>
      <c r="C89" s="559"/>
      <c r="D89" s="553"/>
      <c r="E89" s="553"/>
      <c r="F89" s="553"/>
      <c r="G89" s="229" t="s">
        <v>3521</v>
      </c>
      <c r="H89" s="223"/>
      <c r="I89" s="223" t="s">
        <v>3522</v>
      </c>
      <c r="J89" s="223"/>
      <c r="K89" s="223" t="s">
        <v>3520</v>
      </c>
      <c r="L89" s="223"/>
      <c r="M89" s="223"/>
      <c r="N89" s="223"/>
      <c r="O89" s="21"/>
      <c r="P89" s="21"/>
      <c r="Q89" s="21"/>
      <c r="R89" s="21"/>
      <c r="S89" s="21"/>
      <c r="T89" s="556"/>
      <c r="U89" s="556"/>
      <c r="V89" s="556"/>
      <c r="W89" s="556"/>
      <c r="X89" s="556"/>
      <c r="Y89" s="556"/>
      <c r="Z89" s="556"/>
      <c r="AA89" s="556"/>
      <c r="AB89" s="556"/>
      <c r="AC89" s="556"/>
      <c r="AD89" s="556"/>
    </row>
    <row r="90" spans="1:30" ht="16.5" customHeight="1">
      <c r="A90" s="21"/>
      <c r="B90" s="21"/>
      <c r="C90" s="559"/>
      <c r="D90" s="553"/>
      <c r="E90" s="553"/>
      <c r="F90" s="553"/>
      <c r="G90" s="229" t="s">
        <v>3523</v>
      </c>
      <c r="H90" s="223"/>
      <c r="I90" s="223" t="s">
        <v>3524</v>
      </c>
      <c r="J90" s="223"/>
      <c r="K90" s="223" t="s">
        <v>3520</v>
      </c>
      <c r="L90" s="223"/>
      <c r="M90" s="223"/>
      <c r="N90" s="223"/>
      <c r="O90" s="21"/>
      <c r="P90" s="21"/>
      <c r="Q90" s="21"/>
      <c r="R90" s="21"/>
      <c r="S90" s="21"/>
      <c r="T90" s="556"/>
      <c r="U90" s="556"/>
      <c r="V90" s="556"/>
      <c r="W90" s="556"/>
      <c r="X90" s="556"/>
      <c r="Y90" s="556"/>
      <c r="Z90" s="556"/>
      <c r="AA90" s="556"/>
      <c r="AB90" s="556"/>
      <c r="AC90" s="556"/>
      <c r="AD90" s="556"/>
    </row>
    <row r="91" spans="1:30" ht="16.5" customHeight="1">
      <c r="A91" s="21"/>
      <c r="B91" s="21"/>
      <c r="C91" s="559"/>
      <c r="D91" s="553"/>
      <c r="E91" s="553"/>
      <c r="F91" s="553"/>
      <c r="G91" s="229" t="s">
        <v>3525</v>
      </c>
      <c r="H91" s="223"/>
      <c r="I91" s="223" t="s">
        <v>3526</v>
      </c>
      <c r="J91" s="223"/>
      <c r="K91" s="223" t="s">
        <v>3527</v>
      </c>
      <c r="L91" s="223"/>
      <c r="M91" s="223"/>
      <c r="N91" s="223"/>
      <c r="O91" s="21"/>
      <c r="P91" s="21"/>
      <c r="Q91" s="21"/>
      <c r="R91" s="21"/>
      <c r="S91" s="21"/>
      <c r="T91" s="556"/>
      <c r="U91" s="556"/>
      <c r="V91" s="556"/>
      <c r="W91" s="556"/>
      <c r="X91" s="556"/>
      <c r="Y91" s="556"/>
      <c r="Z91" s="556"/>
      <c r="AA91" s="556"/>
      <c r="AB91" s="556"/>
      <c r="AC91" s="556"/>
      <c r="AD91" s="556"/>
    </row>
    <row r="92" spans="1:30" ht="16.5" customHeight="1">
      <c r="A92" s="21"/>
      <c r="B92" s="21"/>
      <c r="C92" s="559"/>
      <c r="D92" s="553"/>
      <c r="E92" s="553"/>
      <c r="F92" s="553"/>
      <c r="G92" s="229" t="s">
        <v>3528</v>
      </c>
      <c r="H92" s="223"/>
      <c r="I92" s="223" t="s">
        <v>3529</v>
      </c>
      <c r="J92" s="223"/>
      <c r="K92" s="223" t="s">
        <v>3527</v>
      </c>
      <c r="L92" s="223"/>
      <c r="M92" s="223"/>
      <c r="N92" s="223"/>
      <c r="O92" s="21"/>
      <c r="P92" s="21"/>
      <c r="Q92" s="21"/>
      <c r="R92" s="21"/>
      <c r="S92" s="21"/>
      <c r="T92" s="556"/>
      <c r="U92" s="556"/>
      <c r="V92" s="556"/>
      <c r="W92" s="556"/>
      <c r="X92" s="556"/>
      <c r="Y92" s="556"/>
      <c r="Z92" s="556"/>
      <c r="AA92" s="556"/>
      <c r="AB92" s="556"/>
      <c r="AC92" s="556"/>
      <c r="AD92" s="556"/>
    </row>
    <row r="93" spans="1:30" ht="16.5" customHeight="1">
      <c r="A93" s="21"/>
      <c r="B93" s="21"/>
      <c r="C93" s="559"/>
      <c r="D93" s="553"/>
      <c r="E93" s="553"/>
      <c r="F93" s="553"/>
      <c r="G93" s="229" t="s">
        <v>3530</v>
      </c>
      <c r="H93" s="223"/>
      <c r="I93" s="223" t="s">
        <v>3531</v>
      </c>
      <c r="J93" s="223"/>
      <c r="K93" s="223" t="s">
        <v>3527</v>
      </c>
      <c r="L93" s="223"/>
      <c r="M93" s="223"/>
      <c r="N93" s="223"/>
      <c r="O93" s="21"/>
      <c r="P93" s="21"/>
      <c r="Q93" s="21"/>
      <c r="R93" s="21"/>
      <c r="S93" s="21"/>
      <c r="T93" s="556"/>
      <c r="U93" s="556"/>
      <c r="V93" s="556"/>
      <c r="W93" s="556"/>
      <c r="X93" s="556"/>
      <c r="Y93" s="556"/>
      <c r="Z93" s="556"/>
      <c r="AA93" s="556"/>
      <c r="AB93" s="556"/>
      <c r="AC93" s="556"/>
      <c r="AD93" s="556"/>
    </row>
    <row r="94" spans="1:30" ht="16.5" customHeight="1">
      <c r="A94" s="21"/>
      <c r="B94" s="21"/>
      <c r="C94" s="559"/>
      <c r="D94" s="553"/>
      <c r="E94" s="553"/>
      <c r="F94" s="553"/>
      <c r="G94" s="229" t="s">
        <v>3436</v>
      </c>
      <c r="H94" s="223"/>
      <c r="I94" s="223" t="s">
        <v>3532</v>
      </c>
      <c r="J94" s="223"/>
      <c r="K94" s="223" t="s">
        <v>3533</v>
      </c>
      <c r="L94" s="223"/>
      <c r="M94" s="223"/>
      <c r="N94" s="223"/>
      <c r="O94" s="21"/>
      <c r="P94" s="21"/>
      <c r="Q94" s="21"/>
      <c r="R94" s="21"/>
      <c r="S94" s="21"/>
      <c r="T94" s="556"/>
      <c r="U94" s="556"/>
      <c r="V94" s="556"/>
      <c r="W94" s="556"/>
      <c r="X94" s="556"/>
      <c r="Y94" s="556"/>
      <c r="Z94" s="556"/>
      <c r="AA94" s="556"/>
      <c r="AB94" s="556"/>
      <c r="AC94" s="556"/>
      <c r="AD94" s="556"/>
    </row>
    <row r="95" spans="1:30" ht="16.5" customHeight="1">
      <c r="A95" s="21"/>
      <c r="B95" s="21"/>
      <c r="C95" s="559"/>
      <c r="D95" s="553"/>
      <c r="E95" s="553"/>
      <c r="F95" s="553"/>
      <c r="G95" s="229" t="s">
        <v>3534</v>
      </c>
      <c r="H95" s="223"/>
      <c r="I95" s="223" t="s">
        <v>3535</v>
      </c>
      <c r="J95" s="223"/>
      <c r="K95" s="223" t="s">
        <v>3536</v>
      </c>
      <c r="L95" s="232"/>
      <c r="M95" s="223"/>
      <c r="N95" s="223"/>
      <c r="O95" s="21"/>
      <c r="P95" s="21"/>
      <c r="Q95" s="21"/>
      <c r="R95" s="21"/>
      <c r="S95" s="21"/>
      <c r="T95" s="556"/>
      <c r="U95" s="556"/>
      <c r="V95" s="556"/>
      <c r="W95" s="556"/>
      <c r="X95" s="556"/>
      <c r="Y95" s="556"/>
      <c r="Z95" s="556"/>
      <c r="AA95" s="556"/>
      <c r="AB95" s="556"/>
      <c r="AC95" s="556"/>
      <c r="AD95" s="556"/>
    </row>
    <row r="96" spans="1:30" ht="16.5" customHeight="1">
      <c r="A96" s="21"/>
      <c r="B96" s="21"/>
      <c r="C96" s="559"/>
      <c r="D96" s="553"/>
      <c r="E96" s="553"/>
      <c r="F96" s="551" t="s">
        <v>3312</v>
      </c>
      <c r="G96" s="551" t="s">
        <v>3537</v>
      </c>
      <c r="H96" s="229" t="s">
        <v>3351</v>
      </c>
      <c r="I96" s="223" t="s">
        <v>3538</v>
      </c>
      <c r="J96" s="223"/>
      <c r="K96" s="232"/>
      <c r="L96" s="232"/>
      <c r="M96" s="223"/>
      <c r="N96" s="223"/>
      <c r="O96" s="21"/>
      <c r="P96" s="21"/>
      <c r="Q96" s="21"/>
      <c r="R96" s="21"/>
      <c r="S96" s="21"/>
      <c r="T96" s="556"/>
      <c r="U96" s="556"/>
      <c r="V96" s="556"/>
      <c r="W96" s="556"/>
      <c r="X96" s="556"/>
      <c r="Y96" s="556"/>
      <c r="Z96" s="556"/>
      <c r="AA96" s="556"/>
      <c r="AB96" s="556"/>
      <c r="AC96" s="556"/>
      <c r="AD96" s="556"/>
    </row>
    <row r="97" spans="1:30" ht="16.5" customHeight="1">
      <c r="A97" s="21"/>
      <c r="B97" s="21"/>
      <c r="C97" s="559"/>
      <c r="D97" s="553"/>
      <c r="E97" s="553"/>
      <c r="F97" s="551"/>
      <c r="G97" s="551"/>
      <c r="H97" s="229" t="s">
        <v>3539</v>
      </c>
      <c r="I97" s="223" t="s">
        <v>3540</v>
      </c>
      <c r="J97" s="223"/>
      <c r="K97" s="232"/>
      <c r="L97" s="232"/>
      <c r="M97" s="223"/>
      <c r="N97" s="223"/>
      <c r="O97" s="21"/>
      <c r="P97" s="21"/>
      <c r="Q97" s="21"/>
      <c r="R97" s="21"/>
      <c r="S97" s="21"/>
      <c r="T97" s="556"/>
      <c r="U97" s="556"/>
      <c r="V97" s="556"/>
      <c r="W97" s="556"/>
      <c r="X97" s="556"/>
      <c r="Y97" s="556"/>
      <c r="Z97" s="556"/>
      <c r="AA97" s="556"/>
      <c r="AB97" s="556"/>
      <c r="AC97" s="556"/>
      <c r="AD97" s="556"/>
    </row>
    <row r="98" spans="1:30" ht="16.5" customHeight="1">
      <c r="A98" s="21"/>
      <c r="B98" s="21"/>
      <c r="C98" s="559"/>
      <c r="D98" s="553"/>
      <c r="E98" s="553"/>
      <c r="F98" s="551"/>
      <c r="G98" s="551" t="s">
        <v>3541</v>
      </c>
      <c r="H98" s="551"/>
      <c r="I98" s="223" t="s">
        <v>3542</v>
      </c>
      <c r="J98" s="223"/>
      <c r="K98" s="232"/>
      <c r="L98" s="232"/>
      <c r="M98" s="223"/>
      <c r="N98" s="223"/>
      <c r="O98" s="21"/>
      <c r="P98" s="21"/>
      <c r="Q98" s="21"/>
      <c r="R98" s="21"/>
      <c r="S98" s="21"/>
      <c r="T98" s="556"/>
      <c r="U98" s="556"/>
      <c r="V98" s="556"/>
      <c r="W98" s="556"/>
      <c r="X98" s="556"/>
      <c r="Y98" s="556"/>
      <c r="Z98" s="556"/>
      <c r="AA98" s="556"/>
      <c r="AB98" s="556"/>
      <c r="AC98" s="556"/>
      <c r="AD98" s="556"/>
    </row>
    <row r="99" spans="1:30" ht="16.5" customHeight="1">
      <c r="A99" s="21"/>
      <c r="B99" s="21"/>
      <c r="C99" s="559"/>
      <c r="D99" s="553" t="s">
        <v>3580</v>
      </c>
      <c r="E99" s="551"/>
      <c r="F99" s="560" t="s">
        <v>3543</v>
      </c>
      <c r="G99" s="560"/>
      <c r="H99" s="223"/>
      <c r="I99" s="223" t="s">
        <v>3544</v>
      </c>
      <c r="J99" s="223"/>
      <c r="K99" s="223"/>
      <c r="L99" s="223"/>
      <c r="M99" s="223"/>
      <c r="N99" s="223"/>
      <c r="O99" s="21"/>
      <c r="P99" s="21"/>
      <c r="Q99" s="21"/>
      <c r="R99" s="21"/>
      <c r="S99" s="21"/>
      <c r="T99" s="556"/>
      <c r="U99" s="556"/>
      <c r="V99" s="556"/>
      <c r="W99" s="556"/>
      <c r="X99" s="556"/>
      <c r="Y99" s="556"/>
      <c r="Z99" s="556"/>
      <c r="AA99" s="556"/>
      <c r="AB99" s="556"/>
      <c r="AC99" s="556"/>
      <c r="AD99" s="556"/>
    </row>
    <row r="100" spans="1:30" ht="16.5" customHeight="1">
      <c r="A100" s="21"/>
      <c r="B100" s="21"/>
      <c r="C100" s="559"/>
      <c r="D100" s="551"/>
      <c r="E100" s="551"/>
      <c r="F100" s="561" t="s">
        <v>3582</v>
      </c>
      <c r="G100" s="561"/>
      <c r="H100" s="232" t="s">
        <v>3583</v>
      </c>
      <c r="I100" s="233" t="s">
        <v>3584</v>
      </c>
      <c r="J100" s="223"/>
      <c r="K100" s="223"/>
      <c r="L100" s="223"/>
      <c r="M100" s="223"/>
      <c r="N100" s="223"/>
      <c r="O100" s="21"/>
      <c r="P100" s="21"/>
      <c r="Q100" s="21"/>
      <c r="R100" s="21"/>
      <c r="S100" s="21"/>
      <c r="T100" s="556"/>
      <c r="U100" s="556"/>
      <c r="V100" s="556"/>
      <c r="W100" s="556"/>
      <c r="X100" s="556"/>
      <c r="Y100" s="556"/>
      <c r="Z100" s="556"/>
      <c r="AA100" s="556"/>
      <c r="AB100" s="556"/>
      <c r="AC100" s="556"/>
      <c r="AD100" s="556"/>
    </row>
    <row r="101" spans="1:30" ht="16.5" customHeight="1">
      <c r="A101" s="21"/>
      <c r="B101" s="21"/>
      <c r="C101" s="559"/>
      <c r="D101" s="551"/>
      <c r="E101" s="551"/>
      <c r="F101" s="551" t="s">
        <v>3545</v>
      </c>
      <c r="G101" s="223" t="s">
        <v>3546</v>
      </c>
      <c r="H101" s="223"/>
      <c r="I101" s="223" t="s">
        <v>3585</v>
      </c>
      <c r="J101" s="223"/>
      <c r="K101" s="223"/>
      <c r="L101" s="223"/>
      <c r="M101" s="223"/>
      <c r="N101" s="223"/>
      <c r="O101" s="21"/>
      <c r="P101" s="21"/>
      <c r="Q101" s="21"/>
      <c r="R101" s="21"/>
      <c r="S101" s="21"/>
      <c r="T101" s="556"/>
      <c r="U101" s="556"/>
      <c r="V101" s="556"/>
      <c r="W101" s="556"/>
      <c r="X101" s="556"/>
      <c r="Y101" s="556"/>
      <c r="Z101" s="556"/>
      <c r="AA101" s="556"/>
      <c r="AB101" s="556"/>
      <c r="AC101" s="556"/>
      <c r="AD101" s="556"/>
    </row>
    <row r="102" spans="1:30" ht="16.5" customHeight="1">
      <c r="A102" s="21"/>
      <c r="B102" s="21"/>
      <c r="C102" s="559"/>
      <c r="D102" s="551"/>
      <c r="E102" s="551"/>
      <c r="F102" s="551"/>
      <c r="G102" s="223" t="s">
        <v>3547</v>
      </c>
      <c r="H102" s="223"/>
      <c r="I102" s="223" t="s">
        <v>3548</v>
      </c>
      <c r="J102" s="232"/>
      <c r="K102" s="223"/>
      <c r="L102" s="223"/>
      <c r="M102" s="223"/>
      <c r="N102" s="223"/>
      <c r="O102" s="21"/>
      <c r="P102" s="21"/>
      <c r="Q102" s="21"/>
      <c r="R102" s="21"/>
      <c r="S102" s="21"/>
      <c r="T102" s="556"/>
      <c r="U102" s="556"/>
      <c r="V102" s="556"/>
      <c r="W102" s="556"/>
      <c r="X102" s="556"/>
      <c r="Y102" s="556"/>
      <c r="Z102" s="556"/>
      <c r="AA102" s="556"/>
      <c r="AB102" s="556"/>
      <c r="AC102" s="556"/>
      <c r="AD102" s="556"/>
    </row>
    <row r="103" spans="1:30" ht="16.5" customHeight="1">
      <c r="A103" s="21"/>
      <c r="B103" s="21"/>
      <c r="C103" s="559"/>
      <c r="D103" s="551"/>
      <c r="E103" s="551"/>
      <c r="F103" s="551"/>
      <c r="G103" s="232" t="s">
        <v>3549</v>
      </c>
      <c r="H103" s="232"/>
      <c r="I103" s="232" t="s">
        <v>3586</v>
      </c>
      <c r="J103" s="232"/>
      <c r="K103" s="223"/>
      <c r="L103" s="223"/>
      <c r="M103" s="223"/>
      <c r="N103" s="223"/>
      <c r="O103" s="21"/>
      <c r="P103" s="21"/>
      <c r="Q103" s="21"/>
      <c r="R103" s="21"/>
      <c r="S103" s="21"/>
      <c r="T103" s="556"/>
      <c r="U103" s="556"/>
      <c r="V103" s="556"/>
      <c r="W103" s="556"/>
      <c r="X103" s="556"/>
      <c r="Y103" s="556"/>
      <c r="Z103" s="556"/>
      <c r="AA103" s="556"/>
      <c r="AB103" s="556"/>
      <c r="AC103" s="556"/>
      <c r="AD103" s="556"/>
    </row>
    <row r="104" spans="1:30" ht="16.5" customHeight="1">
      <c r="A104" s="21"/>
      <c r="B104" s="21"/>
      <c r="C104" s="559"/>
      <c r="D104" s="551"/>
      <c r="E104" s="551"/>
      <c r="F104" s="551"/>
      <c r="G104" s="232" t="s">
        <v>3587</v>
      </c>
      <c r="H104" s="232"/>
      <c r="I104" s="223" t="s">
        <v>3574</v>
      </c>
      <c r="J104" s="232"/>
      <c r="K104" s="232"/>
      <c r="L104" s="232"/>
      <c r="M104" s="223"/>
      <c r="N104" s="223"/>
      <c r="O104" s="21"/>
      <c r="P104" s="21"/>
      <c r="Q104" s="21"/>
      <c r="R104" s="21"/>
      <c r="S104" s="21"/>
      <c r="T104" s="556"/>
      <c r="U104" s="556"/>
      <c r="V104" s="556"/>
      <c r="W104" s="556"/>
      <c r="X104" s="556"/>
      <c r="Y104" s="556"/>
      <c r="Z104" s="556"/>
      <c r="AA104" s="556"/>
      <c r="AB104" s="556"/>
      <c r="AC104" s="556"/>
      <c r="AD104" s="556"/>
    </row>
    <row r="105" spans="1:30" ht="16.5" customHeight="1">
      <c r="A105" s="21"/>
      <c r="B105" s="21"/>
      <c r="C105" s="559"/>
      <c r="D105" s="551"/>
      <c r="E105" s="551"/>
      <c r="F105" s="562" t="s">
        <v>3555</v>
      </c>
      <c r="G105" s="562"/>
      <c r="H105" s="232"/>
      <c r="I105" s="232" t="s">
        <v>3588</v>
      </c>
      <c r="J105" s="232"/>
      <c r="K105" s="223"/>
      <c r="L105" s="232"/>
      <c r="M105" s="223"/>
      <c r="N105" s="223"/>
      <c r="O105" s="21"/>
      <c r="P105" s="21"/>
      <c r="Q105" s="21"/>
      <c r="R105" s="21"/>
      <c r="S105" s="21"/>
      <c r="T105" s="556"/>
      <c r="U105" s="556"/>
      <c r="V105" s="556"/>
      <c r="W105" s="556"/>
      <c r="X105" s="556"/>
      <c r="Y105" s="556"/>
      <c r="Z105" s="556"/>
      <c r="AA105" s="556"/>
      <c r="AB105" s="556"/>
      <c r="AC105" s="556"/>
      <c r="AD105" s="556"/>
    </row>
    <row r="106" spans="1:30" ht="16.5" customHeight="1">
      <c r="A106" s="21"/>
      <c r="B106" s="21"/>
      <c r="C106" s="559"/>
      <c r="D106" s="551"/>
      <c r="E106" s="551"/>
      <c r="F106" s="553"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9"/>
      <c r="D107" s="551"/>
      <c r="E107" s="551"/>
      <c r="F107" s="551"/>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9"/>
      <c r="D108" s="551"/>
      <c r="E108" s="551"/>
      <c r="F108" s="551"/>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9"/>
      <c r="D109" s="551"/>
      <c r="E109" s="551"/>
      <c r="F109" s="551"/>
      <c r="G109" s="232" t="s">
        <v>3552</v>
      </c>
      <c r="H109" s="232"/>
      <c r="I109" s="557" t="s">
        <v>3553</v>
      </c>
      <c r="J109" s="557"/>
      <c r="K109" s="557"/>
      <c r="L109" s="557"/>
      <c r="M109" s="223"/>
      <c r="N109" s="223"/>
      <c r="O109" s="21"/>
      <c r="P109" s="21"/>
      <c r="Q109" s="21"/>
      <c r="R109" s="21"/>
      <c r="S109" s="21"/>
      <c r="T109" s="21"/>
      <c r="U109" s="21"/>
      <c r="V109" s="21"/>
      <c r="W109" s="21"/>
      <c r="X109" s="21"/>
      <c r="Y109" s="21"/>
      <c r="Z109" s="21"/>
    </row>
    <row r="110" spans="1:30" ht="16.5" customHeight="1">
      <c r="A110" s="21"/>
      <c r="B110" s="21"/>
      <c r="C110" s="559"/>
      <c r="D110" s="551"/>
      <c r="E110" s="551"/>
      <c r="F110" s="551"/>
      <c r="G110" s="232" t="s">
        <v>3554</v>
      </c>
      <c r="H110" s="232"/>
      <c r="I110" s="557"/>
      <c r="J110" s="557"/>
      <c r="K110" s="557"/>
      <c r="L110" s="557"/>
      <c r="M110" s="223"/>
      <c r="N110" s="223"/>
      <c r="O110" s="21"/>
      <c r="P110" s="21"/>
      <c r="Q110" s="21"/>
      <c r="R110" s="21"/>
      <c r="S110" s="21"/>
      <c r="T110" s="21"/>
      <c r="U110" s="21"/>
      <c r="V110" s="21"/>
      <c r="W110" s="21"/>
      <c r="X110" s="21"/>
      <c r="Y110" s="21"/>
      <c r="Z110" s="21"/>
    </row>
    <row r="111" spans="1:30" ht="16.5" customHeight="1">
      <c r="A111" s="21"/>
      <c r="B111" s="21"/>
      <c r="C111" s="559"/>
      <c r="D111" s="553" t="s">
        <v>3594</v>
      </c>
      <c r="E111" s="551"/>
      <c r="F111" s="551"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9"/>
      <c r="D112" s="551"/>
      <c r="E112" s="551"/>
      <c r="F112" s="551"/>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9"/>
      <c r="D113" s="551"/>
      <c r="E113" s="551"/>
      <c r="F113" s="551"/>
      <c r="G113" s="236" t="s">
        <v>3560</v>
      </c>
      <c r="H113" s="237"/>
      <c r="I113" s="232" t="s">
        <v>3575</v>
      </c>
      <c r="J113" s="223"/>
      <c r="K113" s="223"/>
      <c r="L113" s="223"/>
      <c r="M113" s="223"/>
      <c r="N113" s="223"/>
      <c r="O113" s="21"/>
      <c r="P113" s="21"/>
      <c r="Q113" s="21"/>
      <c r="R113" s="21"/>
      <c r="S113" s="21"/>
      <c r="T113" s="21"/>
    </row>
    <row r="114" spans="1:26" ht="16.5" customHeight="1">
      <c r="A114" s="21"/>
      <c r="B114" s="21"/>
      <c r="C114" s="559"/>
      <c r="D114" s="551"/>
      <c r="E114" s="551"/>
      <c r="F114" s="551"/>
      <c r="G114" s="236" t="s">
        <v>3564</v>
      </c>
      <c r="H114" s="232"/>
      <c r="I114" s="232" t="s">
        <v>3576</v>
      </c>
      <c r="J114" s="223"/>
      <c r="K114" s="223"/>
      <c r="L114" s="223"/>
      <c r="M114" s="223"/>
      <c r="N114" s="223"/>
      <c r="O114" s="21"/>
      <c r="P114" s="21"/>
      <c r="Q114" s="21"/>
      <c r="R114" s="21"/>
      <c r="S114" s="21"/>
      <c r="T114" s="21"/>
    </row>
    <row r="115" spans="1:26" ht="16.5" customHeight="1">
      <c r="A115" s="21"/>
      <c r="B115" s="21"/>
      <c r="C115" s="559"/>
      <c r="D115" s="551"/>
      <c r="E115" s="551"/>
      <c r="F115" s="551"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9"/>
      <c r="D116" s="551"/>
      <c r="E116" s="551"/>
      <c r="F116" s="551"/>
      <c r="G116" s="236" t="s">
        <v>3563</v>
      </c>
      <c r="H116" s="232"/>
      <c r="I116" s="232" t="s">
        <v>3578</v>
      </c>
      <c r="J116" s="232"/>
      <c r="K116" s="232"/>
      <c r="L116" s="232"/>
      <c r="M116" s="223"/>
      <c r="N116" s="223"/>
      <c r="O116" s="21"/>
      <c r="P116" s="21"/>
      <c r="Q116" s="21"/>
      <c r="R116" s="21"/>
      <c r="S116" s="21"/>
      <c r="T116" s="21"/>
    </row>
    <row r="117" spans="1:26" ht="16.5" customHeight="1">
      <c r="A117" s="21"/>
      <c r="B117" s="21"/>
      <c r="C117" s="559"/>
      <c r="D117" s="551"/>
      <c r="E117" s="551"/>
      <c r="F117" s="551" t="s">
        <v>3565</v>
      </c>
      <c r="G117" s="551"/>
      <c r="H117" s="232"/>
      <c r="I117" s="232" t="s">
        <v>3579</v>
      </c>
      <c r="J117" s="232"/>
      <c r="K117" s="232"/>
      <c r="L117" s="232"/>
      <c r="M117" s="223"/>
      <c r="N117" s="223"/>
      <c r="O117" s="21"/>
      <c r="P117" s="21"/>
      <c r="Q117" s="21"/>
      <c r="R117" s="21"/>
      <c r="S117" s="21"/>
      <c r="T117" s="21"/>
    </row>
    <row r="118" spans="1:26" ht="16.5" customHeight="1">
      <c r="A118" s="21"/>
      <c r="B118" s="21"/>
      <c r="C118" s="559"/>
      <c r="D118" s="551"/>
      <c r="E118" s="551"/>
      <c r="F118" s="551" t="s">
        <v>3313</v>
      </c>
      <c r="G118" s="551"/>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8" type="noConversion"/>
  <pageMargins left="0.7" right="0.7" top="0.75" bottom="0.75"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3" t="s">
        <v>860</v>
      </c>
      <c r="B57" s="34" t="s">
        <v>861</v>
      </c>
      <c r="C57" s="35" t="s">
        <v>862</v>
      </c>
      <c r="D57" s="33" t="s">
        <v>673</v>
      </c>
    </row>
    <row r="58" spans="1:5" ht="16.5" customHeight="1">
      <c r="A58" s="502"/>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3915</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04" t="s">
        <v>2228</v>
      </c>
      <c r="N9" s="502"/>
      <c r="O9" s="502"/>
      <c r="P9" s="502"/>
      <c r="Q9" s="502"/>
      <c r="R9" s="502"/>
      <c r="S9" s="502"/>
      <c r="T9" s="502"/>
      <c r="U9" s="502"/>
      <c r="V9" s="502"/>
      <c r="W9" s="502"/>
      <c r="X9" s="502"/>
      <c r="Y9" s="502"/>
      <c r="Z9" s="502"/>
      <c r="AA9" s="502"/>
      <c r="AB9" s="502"/>
      <c r="AC9" s="502"/>
      <c r="AD9" s="502"/>
      <c r="AE9" s="502"/>
      <c r="AF9" s="502"/>
      <c r="AG9" s="502"/>
      <c r="AH9" s="502"/>
      <c r="AI9" s="502"/>
      <c r="AJ9" s="502"/>
      <c r="AK9" s="502"/>
      <c r="AL9" s="502"/>
      <c r="AM9" s="504" t="s">
        <v>2229</v>
      </c>
      <c r="AN9" s="502"/>
      <c r="AO9" s="502"/>
      <c r="AP9" s="502"/>
      <c r="AQ9" s="502"/>
      <c r="AR9" s="502"/>
      <c r="AS9" s="502"/>
      <c r="AT9" s="502"/>
      <c r="AU9" s="502"/>
      <c r="AV9" s="502"/>
      <c r="AW9" s="502"/>
      <c r="AX9" s="502"/>
      <c r="AY9" s="502"/>
      <c r="AZ9" s="502"/>
      <c r="BA9" s="502"/>
      <c r="BB9" s="502"/>
      <c r="BC9" s="502"/>
      <c r="BD9" s="502"/>
      <c r="BE9" s="502"/>
      <c r="BF9" s="502"/>
      <c r="BG9" s="502"/>
      <c r="BH9" s="502"/>
      <c r="BI9" s="502"/>
      <c r="BJ9" s="502"/>
      <c r="BK9" s="502"/>
      <c r="BL9" s="502"/>
    </row>
    <row r="10" spans="2:64" ht="16.5" customHeight="1">
      <c r="D10" s="2"/>
      <c r="M10" s="504" t="s">
        <v>2230</v>
      </c>
      <c r="N10" s="502"/>
      <c r="O10" s="502"/>
      <c r="P10" s="502"/>
      <c r="Q10" s="502"/>
      <c r="R10" s="502"/>
      <c r="S10" s="502"/>
      <c r="T10" s="502"/>
      <c r="U10" s="502"/>
      <c r="V10" s="502"/>
      <c r="W10" s="502"/>
      <c r="X10" s="502"/>
      <c r="Y10" s="502"/>
      <c r="Z10" s="502"/>
      <c r="AA10" s="502"/>
      <c r="AB10" s="502"/>
      <c r="AC10" s="502"/>
      <c r="AD10" s="502"/>
      <c r="AE10" s="502"/>
      <c r="AF10" s="502"/>
      <c r="AG10" s="502"/>
      <c r="AH10" s="502"/>
      <c r="AI10" s="502"/>
      <c r="AJ10" s="502"/>
      <c r="AK10" s="502"/>
      <c r="AL10" s="502"/>
      <c r="AM10" s="504" t="s">
        <v>2230</v>
      </c>
      <c r="AN10" s="502"/>
      <c r="AO10" s="502"/>
      <c r="AP10" s="502"/>
      <c r="AQ10" s="502"/>
      <c r="AR10" s="502"/>
      <c r="AS10" s="502"/>
      <c r="AT10" s="502"/>
      <c r="AU10" s="502"/>
      <c r="AV10" s="502"/>
      <c r="AW10" s="502"/>
      <c r="AX10" s="502"/>
      <c r="AY10" s="502"/>
      <c r="AZ10" s="502"/>
      <c r="BA10" s="502"/>
      <c r="BB10" s="502"/>
      <c r="BC10" s="502"/>
      <c r="BD10" s="502"/>
      <c r="BE10" s="502"/>
      <c r="BF10" s="502"/>
      <c r="BG10" s="502"/>
      <c r="BH10" s="502"/>
      <c r="BI10" s="502"/>
      <c r="BJ10" s="502"/>
      <c r="BK10" s="502"/>
      <c r="BL10" s="502"/>
    </row>
    <row r="11" spans="2:64" ht="16.5" customHeight="1">
      <c r="C11" s="2" t="s">
        <v>2231</v>
      </c>
      <c r="D11" s="2" t="s">
        <v>2232</v>
      </c>
      <c r="E11" s="2" t="s">
        <v>2233</v>
      </c>
      <c r="F11" s="2" t="s">
        <v>2232</v>
      </c>
      <c r="G11" s="2" t="s">
        <v>2231</v>
      </c>
      <c r="H11" s="2" t="s">
        <v>2233</v>
      </c>
      <c r="M11" s="504" t="s">
        <v>2234</v>
      </c>
      <c r="N11" s="502"/>
      <c r="O11" s="504" t="s">
        <v>2235</v>
      </c>
      <c r="P11" s="502"/>
      <c r="Q11" s="504" t="s">
        <v>2236</v>
      </c>
      <c r="R11" s="502"/>
      <c r="S11" s="504" t="s">
        <v>2237</v>
      </c>
      <c r="T11" s="502"/>
      <c r="U11" s="504" t="s">
        <v>2238</v>
      </c>
      <c r="V11" s="502"/>
      <c r="W11" s="504" t="s">
        <v>2239</v>
      </c>
      <c r="X11" s="502"/>
      <c r="Y11" s="504" t="s">
        <v>2240</v>
      </c>
      <c r="Z11" s="502"/>
      <c r="AA11" s="504" t="s">
        <v>2241</v>
      </c>
      <c r="AB11" s="502"/>
      <c r="AC11" s="504" t="s">
        <v>2242</v>
      </c>
      <c r="AD11" s="502"/>
      <c r="AE11" s="504" t="s">
        <v>2243</v>
      </c>
      <c r="AF11" s="502"/>
      <c r="AG11" s="504" t="s">
        <v>2244</v>
      </c>
      <c r="AH11" s="502"/>
      <c r="AI11" s="504" t="s">
        <v>2245</v>
      </c>
      <c r="AJ11" s="502"/>
      <c r="AK11" s="504" t="s">
        <v>2246</v>
      </c>
      <c r="AL11" s="502"/>
      <c r="AM11" s="504" t="s">
        <v>2234</v>
      </c>
      <c r="AN11" s="502"/>
      <c r="AO11" s="504" t="s">
        <v>2235</v>
      </c>
      <c r="AP11" s="502"/>
      <c r="AQ11" s="504" t="s">
        <v>2236</v>
      </c>
      <c r="AR11" s="502"/>
      <c r="AS11" s="504" t="s">
        <v>2237</v>
      </c>
      <c r="AT11" s="502"/>
      <c r="AU11" s="504" t="s">
        <v>2238</v>
      </c>
      <c r="AV11" s="502"/>
      <c r="AW11" s="504" t="s">
        <v>2239</v>
      </c>
      <c r="AX11" s="502"/>
      <c r="AY11" s="504" t="s">
        <v>2240</v>
      </c>
      <c r="AZ11" s="502"/>
      <c r="BA11" s="504" t="s">
        <v>2241</v>
      </c>
      <c r="BB11" s="502"/>
      <c r="BC11" s="504" t="s">
        <v>2242</v>
      </c>
      <c r="BD11" s="502"/>
      <c r="BE11" s="504" t="s">
        <v>2243</v>
      </c>
      <c r="BF11" s="502"/>
      <c r="BG11" s="504" t="s">
        <v>2244</v>
      </c>
      <c r="BH11" s="502"/>
      <c r="BI11" s="504" t="s">
        <v>2245</v>
      </c>
      <c r="BJ11" s="502"/>
      <c r="BK11" s="504" t="s">
        <v>2246</v>
      </c>
      <c r="BL11" s="502"/>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4059</v>
      </c>
      <c r="E14" s="164" t="s">
        <v>4060</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3642</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H1"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3650</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04">
        <v>0.04</v>
      </c>
      <c r="D9" s="564" t="s">
        <v>2565</v>
      </c>
      <c r="E9" s="567" t="s">
        <v>423</v>
      </c>
      <c r="F9" s="568"/>
      <c r="G9" s="569"/>
      <c r="H9" s="97"/>
      <c r="I9" s="97"/>
      <c r="K9" s="98"/>
      <c r="L9" s="571" t="s">
        <v>1006</v>
      </c>
      <c r="M9" s="568"/>
      <c r="N9" s="568"/>
      <c r="O9" s="572" t="s">
        <v>2566</v>
      </c>
      <c r="P9" s="569"/>
      <c r="Q9" s="2"/>
      <c r="R9" s="2"/>
    </row>
    <row r="10" spans="1:28" ht="15" customHeight="1">
      <c r="B10" s="502"/>
      <c r="D10" s="565"/>
      <c r="E10" s="565"/>
      <c r="F10" s="502"/>
      <c r="G10" s="570"/>
      <c r="H10" s="97"/>
      <c r="I10" s="97"/>
      <c r="J10" s="97"/>
      <c r="K10" s="63"/>
      <c r="L10" s="502"/>
      <c r="M10" s="502"/>
      <c r="N10" s="502"/>
      <c r="O10" s="502"/>
      <c r="P10" s="570"/>
      <c r="Q10" s="2"/>
      <c r="R10" s="2"/>
      <c r="X10" s="2" t="s">
        <v>2567</v>
      </c>
      <c r="Y10" s="2" t="s">
        <v>2568</v>
      </c>
      <c r="Z10" s="2" t="s">
        <v>2569</v>
      </c>
      <c r="AA10" s="2" t="s">
        <v>2570</v>
      </c>
      <c r="AB10" s="2" t="s">
        <v>2571</v>
      </c>
    </row>
    <row r="11" spans="1:28" ht="15" customHeight="1">
      <c r="D11" s="566"/>
      <c r="E11" s="99" t="s">
        <v>2572</v>
      </c>
      <c r="F11" s="100" t="s">
        <v>2573</v>
      </c>
      <c r="G11" s="101" t="s">
        <v>2574</v>
      </c>
      <c r="H11" s="2"/>
      <c r="I11" s="2"/>
      <c r="J11" s="97"/>
      <c r="K11" s="63"/>
      <c r="L11" s="502"/>
      <c r="M11" s="502"/>
      <c r="N11" s="502"/>
      <c r="O11" s="502"/>
      <c r="P11" s="570"/>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73" t="s">
        <v>2589</v>
      </c>
      <c r="O16" s="502"/>
      <c r="P16" s="570"/>
      <c r="Q16" s="18"/>
      <c r="X16" s="34">
        <v>4</v>
      </c>
      <c r="Y16" s="34">
        <v>1</v>
      </c>
      <c r="Z16" s="2" t="s">
        <v>2590</v>
      </c>
    </row>
    <row r="17" spans="4:27" ht="30.75" customHeight="1">
      <c r="D17" s="107" t="s">
        <v>2591</v>
      </c>
      <c r="E17" s="17" t="s">
        <v>1030</v>
      </c>
      <c r="F17" s="17"/>
      <c r="G17" s="68"/>
      <c r="H17" s="14"/>
      <c r="I17" s="14"/>
      <c r="K17" s="80"/>
      <c r="L17" s="518" t="s">
        <v>2592</v>
      </c>
      <c r="M17" s="502"/>
      <c r="N17" s="573" t="s">
        <v>2593</v>
      </c>
      <c r="O17" s="502"/>
      <c r="P17" s="570"/>
      <c r="Q17" s="18"/>
      <c r="R17" s="2"/>
      <c r="X17" s="34">
        <v>5</v>
      </c>
      <c r="Y17" s="34">
        <v>1</v>
      </c>
      <c r="Z17" s="34">
        <v>5</v>
      </c>
    </row>
    <row r="18" spans="4:27" ht="30.75" customHeight="1">
      <c r="D18" s="63"/>
      <c r="E18" s="14"/>
      <c r="F18" s="14"/>
      <c r="G18" s="68"/>
      <c r="H18" s="14"/>
      <c r="I18" s="14"/>
      <c r="K18" s="80"/>
      <c r="L18" s="17" t="s">
        <v>2594</v>
      </c>
      <c r="M18" s="2"/>
      <c r="N18" s="574" t="s">
        <v>2595</v>
      </c>
      <c r="O18" s="502"/>
      <c r="P18" s="570"/>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8" t="s">
        <v>2602</v>
      </c>
      <c r="M22" s="502"/>
      <c r="N22" s="573" t="s">
        <v>2603</v>
      </c>
      <c r="O22" s="502"/>
      <c r="P22" s="570"/>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73" t="s">
        <v>2609</v>
      </c>
      <c r="O26" s="502"/>
      <c r="P26" s="570"/>
      <c r="U26" s="2"/>
      <c r="V26" s="2"/>
      <c r="Y26" s="504" t="s">
        <v>2610</v>
      </c>
      <c r="Z26" s="502"/>
    </row>
    <row r="27" spans="4:27" ht="30.75" customHeight="1">
      <c r="K27" s="80"/>
      <c r="L27" s="518" t="s">
        <v>2611</v>
      </c>
      <c r="M27" s="502"/>
      <c r="N27" s="573" t="s">
        <v>2612</v>
      </c>
      <c r="O27" s="502"/>
      <c r="P27" s="570"/>
      <c r="U27" s="2" t="s">
        <v>1052</v>
      </c>
      <c r="V27" s="2" t="s">
        <v>1052</v>
      </c>
    </row>
    <row r="28" spans="4:27" ht="15.75" customHeight="1">
      <c r="D28" s="2">
        <v>0</v>
      </c>
      <c r="E28" s="4" t="s">
        <v>1028</v>
      </c>
      <c r="F28" s="4" t="s">
        <v>2613</v>
      </c>
      <c r="G28" s="2"/>
      <c r="K28" s="80"/>
      <c r="L28" s="17" t="s">
        <v>2614</v>
      </c>
      <c r="M28" s="2"/>
      <c r="N28" s="574" t="s">
        <v>2615</v>
      </c>
      <c r="O28" s="502"/>
      <c r="P28" s="570"/>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04" t="s">
        <v>2617</v>
      </c>
      <c r="F30" s="502"/>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6" t="s">
        <v>2620</v>
      </c>
      <c r="F32" s="502"/>
      <c r="G32" s="4" t="s">
        <v>962</v>
      </c>
    </row>
    <row r="33" spans="4:7" ht="15.75" customHeight="1">
      <c r="D33" s="2"/>
      <c r="E33" s="2"/>
      <c r="F33" s="4" t="s">
        <v>962</v>
      </c>
      <c r="G33" s="4" t="s">
        <v>962</v>
      </c>
    </row>
    <row r="34" spans="4:7" ht="15.75" customHeight="1">
      <c r="D34" s="2">
        <v>6</v>
      </c>
      <c r="E34" s="506" t="s">
        <v>2621</v>
      </c>
      <c r="F34" s="502"/>
      <c r="G34" s="4" t="s">
        <v>962</v>
      </c>
    </row>
    <row r="35" spans="4:7" ht="15.75" customHeight="1">
      <c r="D35" s="2">
        <v>7</v>
      </c>
      <c r="E35" s="49" t="s">
        <v>2622</v>
      </c>
      <c r="F35" s="504" t="s">
        <v>2623</v>
      </c>
      <c r="G35" s="502"/>
    </row>
    <row r="36" spans="4:7" ht="15.75" customHeight="1">
      <c r="D36" s="2">
        <v>8</v>
      </c>
      <c r="E36" s="504" t="s">
        <v>2624</v>
      </c>
      <c r="F36" s="502"/>
      <c r="G36" s="502"/>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F9" activePane="bottomRight" state="frozen"/>
      <selection pane="topRight" activeCell="D1" sqref="D1"/>
      <selection pane="bottomLeft" activeCell="A9" sqref="A9"/>
      <selection pane="bottomRight" activeCell="H16" sqref="H16"/>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2" t="s">
        <v>908</v>
      </c>
      <c r="N2" s="502"/>
      <c r="O2" s="504" t="s">
        <v>909</v>
      </c>
      <c r="P2" s="502"/>
    </row>
    <row r="3" spans="1:26" ht="16.5">
      <c r="L3" s="4" t="s">
        <v>910</v>
      </c>
      <c r="M3" s="504" t="s">
        <v>911</v>
      </c>
      <c r="N3" s="502"/>
      <c r="O3" s="504" t="s">
        <v>912</v>
      </c>
      <c r="P3" s="502"/>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81" t="s">
        <v>566</v>
      </c>
      <c r="D9" s="40" t="s">
        <v>913</v>
      </c>
      <c r="E9" s="40">
        <v>0</v>
      </c>
      <c r="F9" s="40">
        <v>0</v>
      </c>
      <c r="G9" s="40" t="s">
        <v>3885</v>
      </c>
      <c r="H9" s="40" t="s">
        <v>923</v>
      </c>
      <c r="I9" s="40" t="s">
        <v>924</v>
      </c>
      <c r="J9" s="280" t="s">
        <v>3651</v>
      </c>
      <c r="K9" s="40" t="s">
        <v>925</v>
      </c>
      <c r="L9" s="41" t="s">
        <v>673</v>
      </c>
      <c r="M9" s="40"/>
      <c r="N9" s="40"/>
      <c r="O9" s="40"/>
      <c r="P9" s="40"/>
      <c r="T9" s="2" t="s">
        <v>926</v>
      </c>
      <c r="U9" s="592" t="s">
        <v>927</v>
      </c>
      <c r="V9" s="502"/>
      <c r="W9" s="502"/>
    </row>
    <row r="10" spans="1:26" ht="15" customHeight="1">
      <c r="A10" s="2"/>
      <c r="B10" s="2" t="s">
        <v>928</v>
      </c>
      <c r="C10" s="502"/>
      <c r="D10" s="2" t="s">
        <v>914</v>
      </c>
      <c r="E10" s="2">
        <v>1</v>
      </c>
      <c r="F10" s="2">
        <v>0</v>
      </c>
      <c r="G10" s="2" t="s">
        <v>929</v>
      </c>
      <c r="H10" s="2" t="s">
        <v>930</v>
      </c>
      <c r="I10" s="2" t="s">
        <v>931</v>
      </c>
      <c r="J10" s="2" t="s">
        <v>932</v>
      </c>
      <c r="K10" s="2" t="s">
        <v>933</v>
      </c>
      <c r="L10" s="33" t="s">
        <v>673</v>
      </c>
      <c r="M10" s="2"/>
      <c r="N10" s="2"/>
      <c r="O10" s="2"/>
      <c r="P10" s="2"/>
      <c r="T10" s="2" t="s">
        <v>897</v>
      </c>
      <c r="U10" s="502"/>
      <c r="V10" s="502"/>
      <c r="W10" s="502"/>
    </row>
    <row r="11" spans="1:26" ht="15" customHeight="1">
      <c r="A11" s="2"/>
      <c r="B11" s="2" t="s">
        <v>934</v>
      </c>
      <c r="C11" s="502"/>
      <c r="D11" s="2" t="s">
        <v>935</v>
      </c>
      <c r="E11" s="2">
        <v>3</v>
      </c>
      <c r="F11" s="2">
        <v>0</v>
      </c>
      <c r="G11" s="2" t="s">
        <v>936</v>
      </c>
      <c r="H11" s="2" t="s">
        <v>937</v>
      </c>
      <c r="I11" s="2" t="s">
        <v>938</v>
      </c>
      <c r="J11" s="164" t="s">
        <v>3709</v>
      </c>
      <c r="K11" s="2" t="s">
        <v>940</v>
      </c>
      <c r="L11" s="33" t="s">
        <v>673</v>
      </c>
      <c r="M11" s="164" t="s">
        <v>3692</v>
      </c>
      <c r="N11" s="2"/>
      <c r="O11" s="2"/>
      <c r="P11" s="2" t="s">
        <v>941</v>
      </c>
      <c r="T11" s="2">
        <v>0</v>
      </c>
      <c r="U11" s="4" t="s">
        <v>942</v>
      </c>
      <c r="V11" s="4" t="s">
        <v>943</v>
      </c>
    </row>
    <row r="12" spans="1:26" ht="16.5">
      <c r="A12" s="2"/>
      <c r="B12" s="2" t="s">
        <v>944</v>
      </c>
      <c r="C12" s="502"/>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2"/>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3" t="s">
        <v>968</v>
      </c>
      <c r="D15" s="2" t="s">
        <v>918</v>
      </c>
      <c r="E15" s="34">
        <v>0</v>
      </c>
      <c r="F15" s="34">
        <v>0.5</v>
      </c>
      <c r="G15" s="2" t="s">
        <v>969</v>
      </c>
      <c r="H15" s="2" t="s">
        <v>4306</v>
      </c>
      <c r="I15" s="2" t="s">
        <v>3722</v>
      </c>
      <c r="J15" s="2" t="s">
        <v>970</v>
      </c>
      <c r="K15" s="2" t="s">
        <v>971</v>
      </c>
      <c r="L15" s="33" t="s">
        <v>673</v>
      </c>
      <c r="M15" s="2"/>
      <c r="N15" s="2"/>
      <c r="O15" s="2"/>
      <c r="P15" s="2" t="s">
        <v>972</v>
      </c>
      <c r="T15" s="34">
        <v>4</v>
      </c>
      <c r="U15" s="4" t="s">
        <v>973</v>
      </c>
      <c r="W15" s="4" t="s">
        <v>962</v>
      </c>
    </row>
    <row r="16" spans="1:26" ht="16.5">
      <c r="B16" s="2"/>
      <c r="C16" s="502"/>
      <c r="D16" s="2" t="s">
        <v>494</v>
      </c>
      <c r="E16" s="34">
        <v>1</v>
      </c>
      <c r="F16" s="34">
        <v>0.5</v>
      </c>
      <c r="G16" s="2" t="s">
        <v>974</v>
      </c>
      <c r="H16" s="2" t="s">
        <v>4308</v>
      </c>
      <c r="I16" s="2" t="s">
        <v>975</v>
      </c>
      <c r="J16" s="2" t="s">
        <v>976</v>
      </c>
      <c r="K16" s="2" t="s">
        <v>977</v>
      </c>
      <c r="L16" s="33" t="s">
        <v>673</v>
      </c>
      <c r="M16" s="2"/>
      <c r="N16" s="2"/>
      <c r="O16" s="2"/>
      <c r="P16" s="2"/>
      <c r="T16" s="34">
        <v>5</v>
      </c>
      <c r="U16" s="4" t="s">
        <v>962</v>
      </c>
      <c r="W16" s="14" t="s">
        <v>978</v>
      </c>
    </row>
    <row r="17" spans="1:25" ht="16.5">
      <c r="C17" s="502"/>
      <c r="D17" s="155" t="s">
        <v>3657</v>
      </c>
      <c r="E17" s="34">
        <v>2</v>
      </c>
      <c r="F17" s="34">
        <v>0.5</v>
      </c>
      <c r="G17" s="2" t="s">
        <v>980</v>
      </c>
      <c r="H17" s="2" t="s">
        <v>4307</v>
      </c>
      <c r="I17" s="2" t="s">
        <v>3723</v>
      </c>
      <c r="J17" s="2" t="s">
        <v>981</v>
      </c>
      <c r="K17" s="2" t="s">
        <v>982</v>
      </c>
      <c r="L17" s="33" t="s">
        <v>673</v>
      </c>
      <c r="M17" s="2"/>
      <c r="N17" s="2"/>
      <c r="O17" s="2"/>
      <c r="P17" s="2"/>
      <c r="U17" s="4" t="s">
        <v>962</v>
      </c>
    </row>
    <row r="18" spans="1:25" ht="16.5">
      <c r="C18" s="502"/>
      <c r="L18" s="33" t="s">
        <v>673</v>
      </c>
      <c r="M18" s="2"/>
      <c r="N18" s="2"/>
      <c r="O18" s="2"/>
      <c r="P18" s="2"/>
      <c r="U18" s="4" t="s">
        <v>962</v>
      </c>
    </row>
    <row r="19" spans="1:25" ht="16.5">
      <c r="A19" s="22">
        <v>2</v>
      </c>
      <c r="B19" s="2"/>
      <c r="C19" s="502"/>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2"/>
      <c r="D20" s="155" t="s">
        <v>3656</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2"/>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92" t="s">
        <v>1005</v>
      </c>
      <c r="V22" s="502"/>
      <c r="W22" s="502"/>
    </row>
    <row r="23" spans="1:25" ht="15" customHeight="1">
      <c r="A23" s="22">
        <v>2</v>
      </c>
      <c r="C23" s="506"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2"/>
      <c r="V23" s="502"/>
      <c r="W23" s="502"/>
    </row>
    <row r="24" spans="1:25" ht="15.75" customHeight="1">
      <c r="C24" s="502"/>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2"/>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2"/>
      <c r="D26" s="2" t="s">
        <v>1041</v>
      </c>
      <c r="E26" s="2">
        <v>7</v>
      </c>
      <c r="G26" s="2" t="s">
        <v>1042</v>
      </c>
      <c r="H26" s="2" t="s">
        <v>3886</v>
      </c>
      <c r="I26" s="2" t="s">
        <v>1043</v>
      </c>
      <c r="J26" s="2" t="s">
        <v>1044</v>
      </c>
      <c r="K26" s="2" t="s">
        <v>1045</v>
      </c>
      <c r="L26" s="45" t="s">
        <v>1046</v>
      </c>
      <c r="M26" s="2" t="s">
        <v>1013</v>
      </c>
      <c r="N26" s="2" t="s">
        <v>1047</v>
      </c>
      <c r="O26" s="2" t="s">
        <v>1048</v>
      </c>
      <c r="P26" s="46" t="s">
        <v>1049</v>
      </c>
      <c r="Q26" s="2"/>
      <c r="T26" s="2">
        <v>2</v>
      </c>
      <c r="U26" s="504" t="s">
        <v>1050</v>
      </c>
      <c r="V26" s="502"/>
      <c r="W26" s="4" t="s">
        <v>962</v>
      </c>
    </row>
    <row r="27" spans="1:25" ht="15" customHeight="1">
      <c r="B27" s="2"/>
      <c r="C27" s="502"/>
      <c r="P27" s="46"/>
      <c r="T27" s="2">
        <v>3</v>
      </c>
      <c r="U27" s="48" t="s">
        <v>1051</v>
      </c>
      <c r="V27" s="4" t="s">
        <v>962</v>
      </c>
      <c r="W27" s="4" t="s">
        <v>962</v>
      </c>
    </row>
    <row r="28" spans="1:25" ht="15" customHeight="1">
      <c r="B28" s="2"/>
      <c r="C28" s="502"/>
      <c r="D28" s="2" t="s">
        <v>1052</v>
      </c>
      <c r="E28" s="34">
        <v>0</v>
      </c>
      <c r="G28" s="2" t="s">
        <v>1053</v>
      </c>
      <c r="H28" s="2" t="s">
        <v>1054</v>
      </c>
      <c r="I28" s="2" t="s">
        <v>1009</v>
      </c>
      <c r="J28" s="164" t="s">
        <v>3894</v>
      </c>
      <c r="K28" s="2" t="s">
        <v>1011</v>
      </c>
      <c r="L28" s="45" t="s">
        <v>1055</v>
      </c>
      <c r="M28" s="2" t="s">
        <v>1056</v>
      </c>
      <c r="N28" s="2" t="s">
        <v>1057</v>
      </c>
      <c r="O28" s="2" t="s">
        <v>1058</v>
      </c>
      <c r="P28" s="46" t="s">
        <v>1059</v>
      </c>
      <c r="Q28" s="2" t="s">
        <v>1060</v>
      </c>
      <c r="T28" s="2">
        <v>4</v>
      </c>
      <c r="U28" s="506" t="s">
        <v>1061</v>
      </c>
      <c r="V28" s="502"/>
      <c r="W28" s="4" t="s">
        <v>962</v>
      </c>
    </row>
    <row r="29" spans="1:25" ht="15" customHeight="1">
      <c r="C29" s="502"/>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2"/>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6" t="s">
        <v>1080</v>
      </c>
      <c r="V30" s="502"/>
      <c r="W30" s="4" t="s">
        <v>962</v>
      </c>
    </row>
    <row r="31" spans="1:25" ht="15.75" customHeight="1">
      <c r="B31" s="2"/>
      <c r="C31" s="502"/>
      <c r="D31" s="2" t="s">
        <v>1081</v>
      </c>
      <c r="E31" s="34">
        <v>5</v>
      </c>
      <c r="G31" s="2" t="s">
        <v>1082</v>
      </c>
      <c r="H31" s="2" t="s">
        <v>1001</v>
      </c>
      <c r="I31" s="2" t="s">
        <v>3887</v>
      </c>
      <c r="J31" s="2" t="s">
        <v>1083</v>
      </c>
      <c r="K31" s="2" t="s">
        <v>1084</v>
      </c>
      <c r="L31" s="45" t="s">
        <v>1085</v>
      </c>
      <c r="M31" s="2" t="s">
        <v>1013</v>
      </c>
      <c r="N31" s="2" t="s">
        <v>1086</v>
      </c>
      <c r="O31" s="2" t="s">
        <v>1087</v>
      </c>
      <c r="P31" s="46" t="s">
        <v>1088</v>
      </c>
      <c r="T31" s="2">
        <v>7</v>
      </c>
      <c r="U31" s="49" t="s">
        <v>1089</v>
      </c>
      <c r="V31" s="504" t="s">
        <v>1090</v>
      </c>
      <c r="W31" s="502"/>
    </row>
    <row r="32" spans="1:25" ht="15.75" customHeight="1">
      <c r="B32" s="2"/>
      <c r="C32" s="502"/>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04" t="s">
        <v>1099</v>
      </c>
      <c r="V32" s="502"/>
      <c r="W32" s="502"/>
    </row>
    <row r="33" spans="1:24" ht="15.75" customHeight="1">
      <c r="B33" s="2"/>
      <c r="C33" s="502"/>
      <c r="K33" s="2"/>
      <c r="L33" s="45" t="s">
        <v>673</v>
      </c>
      <c r="M33" s="2"/>
      <c r="N33" s="2"/>
      <c r="O33" s="2"/>
      <c r="P33" s="46"/>
      <c r="Q33" s="2"/>
      <c r="T33" s="2"/>
    </row>
    <row r="34" spans="1:24" ht="15.75" customHeight="1">
      <c r="A34" s="22">
        <v>3</v>
      </c>
      <c r="B34" s="2"/>
      <c r="C34" s="502"/>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2"/>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92" t="s">
        <v>1118</v>
      </c>
      <c r="V36" s="502"/>
      <c r="W36" s="502"/>
      <c r="X36" s="2"/>
    </row>
    <row r="37" spans="1:24" ht="15" customHeight="1">
      <c r="B37" s="2"/>
      <c r="C37" s="17"/>
      <c r="E37" s="2"/>
      <c r="L37" s="33" t="s">
        <v>673</v>
      </c>
      <c r="T37" s="4" t="s">
        <v>3</v>
      </c>
      <c r="U37" s="502"/>
      <c r="V37" s="502"/>
      <c r="W37" s="502"/>
      <c r="X37" s="2"/>
    </row>
    <row r="38" spans="1:24" ht="15" customHeight="1">
      <c r="B38" s="2"/>
      <c r="C38" s="506" t="s">
        <v>920</v>
      </c>
      <c r="D38" s="2" t="s">
        <v>1119</v>
      </c>
      <c r="E38" s="2">
        <v>0</v>
      </c>
      <c r="F38" s="2">
        <v>1</v>
      </c>
      <c r="G38" s="2" t="s">
        <v>1120</v>
      </c>
      <c r="H38" s="2" t="s">
        <v>1121</v>
      </c>
      <c r="I38" s="164" t="s">
        <v>3896</v>
      </c>
      <c r="J38" s="164" t="s">
        <v>3638</v>
      </c>
      <c r="K38" s="2" t="s">
        <v>1122</v>
      </c>
      <c r="L38" s="33" t="s">
        <v>673</v>
      </c>
      <c r="T38" s="4">
        <v>0</v>
      </c>
      <c r="U38" s="2" t="s">
        <v>1119</v>
      </c>
      <c r="V38" s="2"/>
      <c r="W38" s="2"/>
      <c r="X38" s="2"/>
    </row>
    <row r="39" spans="1:24" ht="15.75" customHeight="1">
      <c r="C39" s="502"/>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2"/>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2"/>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2"/>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2"/>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2"/>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2"/>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2"/>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2"/>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2"/>
      <c r="D48" s="2" t="s">
        <v>1152</v>
      </c>
      <c r="E48" s="2">
        <v>6</v>
      </c>
      <c r="F48" s="2">
        <v>2</v>
      </c>
      <c r="G48" s="2" t="s">
        <v>1120</v>
      </c>
      <c r="H48" s="2" t="s">
        <v>1166</v>
      </c>
      <c r="I48" s="2" t="s">
        <v>1167</v>
      </c>
      <c r="J48" s="2"/>
      <c r="K48" s="2" t="s">
        <v>1168</v>
      </c>
      <c r="L48" s="33" t="s">
        <v>673</v>
      </c>
      <c r="T48" s="4">
        <v>10</v>
      </c>
      <c r="U48" s="2" t="s">
        <v>1169</v>
      </c>
      <c r="X48" s="2"/>
    </row>
    <row r="49" spans="1:24" ht="15.75" customHeight="1">
      <c r="C49" s="502"/>
      <c r="D49" s="2" t="s">
        <v>1156</v>
      </c>
      <c r="E49" s="2">
        <v>7</v>
      </c>
      <c r="F49" s="2">
        <v>2.1</v>
      </c>
      <c r="G49" s="2" t="s">
        <v>1120</v>
      </c>
      <c r="H49" s="2" t="s">
        <v>1170</v>
      </c>
      <c r="I49" s="2" t="s">
        <v>1171</v>
      </c>
      <c r="J49" s="2"/>
      <c r="K49" s="2" t="s">
        <v>1172</v>
      </c>
      <c r="L49" s="33" t="s">
        <v>673</v>
      </c>
      <c r="T49" s="2"/>
      <c r="U49" s="52" t="s">
        <v>1173</v>
      </c>
      <c r="X49" s="2"/>
    </row>
    <row r="50" spans="1:24" ht="15.75" customHeight="1">
      <c r="C50" s="502"/>
      <c r="D50" s="2" t="s">
        <v>1161</v>
      </c>
      <c r="E50" s="2">
        <v>8</v>
      </c>
      <c r="F50" s="2">
        <v>2.2000000000000002</v>
      </c>
      <c r="G50" s="2" t="s">
        <v>1120</v>
      </c>
      <c r="H50" s="2" t="s">
        <v>1174</v>
      </c>
      <c r="I50" s="2" t="s">
        <v>1175</v>
      </c>
      <c r="J50" s="2"/>
      <c r="K50" s="2" t="s">
        <v>1176</v>
      </c>
      <c r="L50" s="33" t="s">
        <v>673</v>
      </c>
      <c r="X50" s="2"/>
    </row>
    <row r="51" spans="1:24" ht="15.75" customHeight="1">
      <c r="C51" s="502"/>
      <c r="D51" s="2" t="s">
        <v>1177</v>
      </c>
      <c r="E51" s="2">
        <v>9</v>
      </c>
      <c r="F51" s="2">
        <v>2.2999999999999998</v>
      </c>
      <c r="G51" s="2" t="s">
        <v>1120</v>
      </c>
      <c r="H51" s="2" t="s">
        <v>1178</v>
      </c>
      <c r="I51" s="2" t="s">
        <v>1179</v>
      </c>
      <c r="J51" s="2"/>
      <c r="K51" s="2" t="s">
        <v>1180</v>
      </c>
      <c r="L51" s="33" t="s">
        <v>673</v>
      </c>
      <c r="U51" s="592" t="s">
        <v>1181</v>
      </c>
      <c r="V51" s="502"/>
      <c r="W51" s="502"/>
      <c r="X51" s="53"/>
    </row>
    <row r="52" spans="1:24" ht="15" customHeight="1">
      <c r="C52" s="502"/>
      <c r="D52" s="2" t="s">
        <v>1182</v>
      </c>
      <c r="E52" s="2">
        <v>10</v>
      </c>
      <c r="F52" s="2">
        <v>2.4</v>
      </c>
      <c r="G52" s="2" t="s">
        <v>1120</v>
      </c>
      <c r="H52" s="2" t="s">
        <v>1183</v>
      </c>
      <c r="I52" s="2" t="s">
        <v>1184</v>
      </c>
      <c r="J52" s="2"/>
      <c r="K52" s="2" t="s">
        <v>1151</v>
      </c>
      <c r="L52" s="33" t="s">
        <v>673</v>
      </c>
      <c r="U52" s="502"/>
      <c r="V52" s="502"/>
      <c r="W52" s="502"/>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6" t="s">
        <v>1188</v>
      </c>
      <c r="D55" s="2" t="s">
        <v>1189</v>
      </c>
      <c r="E55" s="34">
        <v>3</v>
      </c>
      <c r="F55" s="34">
        <v>1</v>
      </c>
      <c r="G55" s="34">
        <v>10</v>
      </c>
      <c r="H55" s="2" t="s">
        <v>947</v>
      </c>
      <c r="I55" s="272" t="s">
        <v>3643</v>
      </c>
      <c r="J55" s="164" t="s">
        <v>3641</v>
      </c>
      <c r="K55" s="2" t="s">
        <v>1190</v>
      </c>
      <c r="L55" s="33" t="s">
        <v>673</v>
      </c>
      <c r="U55" s="2" t="s">
        <v>889</v>
      </c>
      <c r="V55" s="2" t="s">
        <v>1191</v>
      </c>
      <c r="W55" s="2"/>
      <c r="X55" s="2" t="s">
        <v>886</v>
      </c>
    </row>
    <row r="56" spans="1:24" ht="15.75" customHeight="1">
      <c r="C56" s="502"/>
      <c r="D56" s="2" t="s">
        <v>1192</v>
      </c>
      <c r="E56" s="34">
        <v>4</v>
      </c>
      <c r="F56" s="34">
        <v>1.1000000000000001</v>
      </c>
      <c r="G56" s="34">
        <v>13</v>
      </c>
      <c r="H56" s="2" t="s">
        <v>985</v>
      </c>
      <c r="I56" s="272" t="s">
        <v>3644</v>
      </c>
      <c r="J56" s="164" t="s">
        <v>3640</v>
      </c>
      <c r="K56" s="2" t="s">
        <v>1193</v>
      </c>
      <c r="L56" s="33" t="s">
        <v>673</v>
      </c>
      <c r="U56" s="2" t="s">
        <v>890</v>
      </c>
      <c r="V56" s="2" t="s">
        <v>1194</v>
      </c>
      <c r="W56" s="2"/>
      <c r="X56" s="2" t="s">
        <v>893</v>
      </c>
    </row>
    <row r="57" spans="1:24" ht="15.75" customHeight="1">
      <c r="C57" s="502"/>
      <c r="D57" s="2" t="s">
        <v>1195</v>
      </c>
      <c r="E57" s="34">
        <v>5</v>
      </c>
      <c r="F57" s="34">
        <v>1.2</v>
      </c>
      <c r="G57" s="34">
        <v>16</v>
      </c>
      <c r="H57" s="2" t="s">
        <v>957</v>
      </c>
      <c r="I57" s="2" t="s">
        <v>1196</v>
      </c>
      <c r="K57" s="2" t="s">
        <v>1197</v>
      </c>
      <c r="L57" s="33" t="s">
        <v>673</v>
      </c>
      <c r="U57" s="52" t="s">
        <v>1198</v>
      </c>
    </row>
    <row r="58" spans="1:24" ht="15.75" customHeight="1">
      <c r="C58" s="502"/>
      <c r="D58" s="2" t="s">
        <v>1199</v>
      </c>
      <c r="E58" s="34">
        <v>6</v>
      </c>
      <c r="F58" s="34">
        <v>1.3</v>
      </c>
      <c r="G58" s="34">
        <v>19</v>
      </c>
      <c r="H58" s="2" t="s">
        <v>1200</v>
      </c>
      <c r="I58" s="2" t="s">
        <v>1201</v>
      </c>
      <c r="J58" s="164" t="s">
        <v>3639</v>
      </c>
      <c r="K58" s="2" t="s">
        <v>1202</v>
      </c>
      <c r="L58" s="33" t="s">
        <v>673</v>
      </c>
      <c r="U58" s="52" t="s">
        <v>1203</v>
      </c>
    </row>
    <row r="59" spans="1:24" ht="15.75" customHeight="1">
      <c r="C59" s="502"/>
      <c r="L59" s="33" t="s">
        <v>673</v>
      </c>
      <c r="U59" s="14" t="s">
        <v>1204</v>
      </c>
    </row>
    <row r="60" spans="1:24" ht="15.75" customHeight="1">
      <c r="C60" s="502"/>
      <c r="D60" s="2" t="s">
        <v>1205</v>
      </c>
      <c r="E60" s="2">
        <v>1</v>
      </c>
      <c r="G60" s="2"/>
      <c r="H60" s="2"/>
      <c r="I60" s="2" t="s">
        <v>1206</v>
      </c>
      <c r="J60" s="2" t="s">
        <v>1207</v>
      </c>
      <c r="K60" s="2"/>
      <c r="L60" s="33" t="s">
        <v>673</v>
      </c>
      <c r="T60" s="33" t="s">
        <v>673</v>
      </c>
      <c r="U60" s="2" t="s">
        <v>1208</v>
      </c>
    </row>
    <row r="61" spans="1:24" ht="15.75" customHeight="1">
      <c r="C61" s="502"/>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92" t="s">
        <v>1259</v>
      </c>
      <c r="W72" s="502"/>
      <c r="X72" s="502"/>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2"/>
      <c r="W73" s="502"/>
      <c r="X73" s="502"/>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3831</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3880</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3905</v>
      </c>
      <c r="J98" s="2" t="s">
        <v>1449</v>
      </c>
    </row>
    <row r="99" spans="1:26" ht="15.75" customHeight="1">
      <c r="I99" s="164" t="s">
        <v>3906</v>
      </c>
      <c r="L99" s="2"/>
    </row>
    <row r="100" spans="1:26" ht="15.75" customHeight="1"/>
    <row r="101" spans="1:26" ht="15.75" customHeight="1">
      <c r="A101" s="40"/>
      <c r="B101" s="40" t="s">
        <v>1450</v>
      </c>
      <c r="C101" s="581"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2"/>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6" t="s">
        <v>920</v>
      </c>
      <c r="D104" s="2" t="s">
        <v>1459</v>
      </c>
      <c r="E104" s="34">
        <v>3</v>
      </c>
      <c r="F104" s="2">
        <v>0.5</v>
      </c>
      <c r="G104" s="2" t="s">
        <v>1460</v>
      </c>
      <c r="H104" s="2" t="s">
        <v>1432</v>
      </c>
      <c r="I104" s="164" t="s">
        <v>4041</v>
      </c>
      <c r="J104" s="2" t="s">
        <v>1461</v>
      </c>
      <c r="M104" s="2" t="s">
        <v>1462</v>
      </c>
      <c r="N104" s="2"/>
      <c r="O104" s="2"/>
      <c r="P104" s="2"/>
      <c r="Q104" s="2"/>
      <c r="R104" s="4"/>
      <c r="S104" s="2"/>
      <c r="T104" s="2"/>
      <c r="U104" s="2"/>
      <c r="V104" s="2"/>
      <c r="W104" s="2"/>
      <c r="X104" s="2"/>
      <c r="Y104" s="2"/>
      <c r="Z104" s="2"/>
    </row>
    <row r="105" spans="1:26" ht="15.75" customHeight="1">
      <c r="A105" s="2"/>
      <c r="B105" s="2"/>
      <c r="C105" s="502"/>
      <c r="D105" s="2" t="s">
        <v>1463</v>
      </c>
      <c r="E105" s="34">
        <v>6</v>
      </c>
      <c r="F105" s="34">
        <v>1</v>
      </c>
      <c r="G105" s="2" t="s">
        <v>1464</v>
      </c>
      <c r="H105" s="2" t="s">
        <v>1465</v>
      </c>
      <c r="I105" s="2" t="s">
        <v>1466</v>
      </c>
      <c r="J105" s="164" t="s">
        <v>4019</v>
      </c>
      <c r="M105" s="2" t="s">
        <v>1467</v>
      </c>
      <c r="N105" s="2"/>
      <c r="O105" s="2"/>
      <c r="P105" s="2"/>
      <c r="Q105" s="2"/>
      <c r="R105" s="4"/>
      <c r="S105" s="2"/>
      <c r="T105" s="2"/>
      <c r="U105" s="2"/>
      <c r="V105" s="2"/>
      <c r="W105" s="2"/>
      <c r="X105" s="2"/>
      <c r="Y105" s="2"/>
      <c r="Z105" s="2"/>
    </row>
    <row r="106" spans="1:26" ht="15.75" customHeight="1">
      <c r="A106" s="2"/>
      <c r="B106" s="2"/>
      <c r="C106" s="502"/>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6" t="s">
        <v>1473</v>
      </c>
      <c r="D108" s="505" t="s">
        <v>1474</v>
      </c>
      <c r="E108" s="580">
        <v>0</v>
      </c>
      <c r="F108" s="17"/>
      <c r="G108" s="505">
        <v>60</v>
      </c>
      <c r="H108" s="2"/>
      <c r="I108" s="2" t="s">
        <v>1475</v>
      </c>
      <c r="J108" s="54" t="s">
        <v>1476</v>
      </c>
      <c r="K108" s="40" t="s">
        <v>1477</v>
      </c>
      <c r="L108" s="40" t="s">
        <v>1478</v>
      </c>
      <c r="M108" s="40"/>
      <c r="N108" s="40"/>
      <c r="O108" s="40"/>
      <c r="P108" s="44"/>
      <c r="Q108" s="2"/>
      <c r="R108" s="14"/>
      <c r="S108" s="2"/>
    </row>
    <row r="109" spans="1:26" ht="15.75" customHeight="1">
      <c r="C109" s="502"/>
      <c r="D109" s="502"/>
      <c r="E109" s="502"/>
      <c r="F109" s="17">
        <v>2</v>
      </c>
      <c r="G109" s="502"/>
      <c r="H109" s="2" t="s">
        <v>1479</v>
      </c>
      <c r="I109" s="2" t="s">
        <v>1480</v>
      </c>
      <c r="J109" s="47" t="s">
        <v>1481</v>
      </c>
      <c r="K109" s="2"/>
      <c r="L109" s="2"/>
      <c r="M109" s="52" t="s">
        <v>1482</v>
      </c>
      <c r="N109" s="2" t="s">
        <v>1483</v>
      </c>
      <c r="O109" s="55" t="s">
        <v>1484</v>
      </c>
      <c r="P109" s="46" t="s">
        <v>1485</v>
      </c>
      <c r="Q109" s="2"/>
      <c r="R109" s="14"/>
      <c r="S109" s="4"/>
    </row>
    <row r="110" spans="1:26" ht="15.75" customHeight="1">
      <c r="C110" s="502"/>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2"/>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6" t="s">
        <v>1450</v>
      </c>
      <c r="T111" s="592" t="s">
        <v>1506</v>
      </c>
      <c r="U111" s="502"/>
      <c r="V111" s="502"/>
    </row>
    <row r="112" spans="1:26" ht="15.75" customHeight="1">
      <c r="C112" s="502"/>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2"/>
      <c r="T112" s="502"/>
      <c r="U112" s="502"/>
      <c r="V112" s="502"/>
    </row>
    <row r="113" spans="1:26" ht="15.75" customHeight="1">
      <c r="C113" s="502"/>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2"/>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2"/>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6"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2"/>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2"/>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2"/>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2"/>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2"/>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6" t="s">
        <v>1608</v>
      </c>
      <c r="D123" s="2" t="s">
        <v>1609</v>
      </c>
      <c r="E123" s="34">
        <v>1</v>
      </c>
      <c r="F123" s="506">
        <v>0</v>
      </c>
      <c r="G123" s="502"/>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2"/>
      <c r="D124" s="2" t="s">
        <v>1620</v>
      </c>
      <c r="E124" s="34">
        <v>3</v>
      </c>
      <c r="F124" s="502"/>
      <c r="G124" s="502"/>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2"/>
      <c r="D125" s="2" t="s">
        <v>1628</v>
      </c>
      <c r="E125" s="34">
        <v>5</v>
      </c>
      <c r="F125" s="502"/>
      <c r="G125" s="502"/>
      <c r="H125" s="2">
        <v>20</v>
      </c>
      <c r="I125" s="2" t="s">
        <v>1629</v>
      </c>
      <c r="J125" s="47" t="s">
        <v>1622</v>
      </c>
      <c r="K125" s="33" t="s">
        <v>1612</v>
      </c>
      <c r="L125" s="55" t="s">
        <v>1630</v>
      </c>
      <c r="M125" s="55" t="s">
        <v>1631</v>
      </c>
      <c r="N125" s="2" t="s">
        <v>1632</v>
      </c>
      <c r="O125" s="55" t="s">
        <v>1633</v>
      </c>
      <c r="P125" s="46" t="s">
        <v>1634</v>
      </c>
    </row>
    <row r="126" spans="1:26" ht="15.75" customHeight="1">
      <c r="C126" s="502"/>
      <c r="D126" s="2" t="s">
        <v>1635</v>
      </c>
      <c r="E126" s="34">
        <v>7</v>
      </c>
      <c r="F126" s="502"/>
      <c r="G126" s="502"/>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3" t="s">
        <v>1642</v>
      </c>
      <c r="D128" s="2" t="s">
        <v>1643</v>
      </c>
      <c r="E128" s="34">
        <v>3</v>
      </c>
      <c r="F128" s="2" t="s">
        <v>1644</v>
      </c>
      <c r="I128" s="2" t="s">
        <v>1645</v>
      </c>
      <c r="J128" s="503" t="s">
        <v>1646</v>
      </c>
      <c r="K128" s="502"/>
      <c r="L128" s="502"/>
      <c r="M128" s="502"/>
      <c r="N128" s="502"/>
      <c r="O128" s="502"/>
      <c r="P128" s="502"/>
    </row>
    <row r="129" spans="1:26" ht="15.75" customHeight="1">
      <c r="C129" s="502"/>
      <c r="D129" s="155" t="s">
        <v>4039</v>
      </c>
      <c r="E129" s="34">
        <v>6</v>
      </c>
      <c r="F129" s="2"/>
      <c r="I129" s="2" t="s">
        <v>1648</v>
      </c>
      <c r="J129" s="502"/>
      <c r="K129" s="502"/>
      <c r="L129" s="502"/>
      <c r="M129" s="502"/>
      <c r="N129" s="502"/>
      <c r="O129" s="502"/>
      <c r="P129" s="502"/>
    </row>
    <row r="130" spans="1:26" ht="15.75" customHeight="1">
      <c r="C130" s="502"/>
      <c r="D130" s="2" t="s">
        <v>1649</v>
      </c>
      <c r="E130" s="34">
        <v>8</v>
      </c>
      <c r="F130" s="2" t="s">
        <v>1650</v>
      </c>
      <c r="I130" s="2" t="s">
        <v>1651</v>
      </c>
      <c r="J130" s="502"/>
      <c r="K130" s="502"/>
      <c r="L130" s="502"/>
      <c r="M130" s="502"/>
      <c r="N130" s="502"/>
      <c r="O130" s="502"/>
      <c r="P130" s="502"/>
    </row>
    <row r="131" spans="1:26" ht="15.75" customHeight="1">
      <c r="C131" s="502"/>
      <c r="D131" s="2" t="s">
        <v>1652</v>
      </c>
      <c r="F131" s="164" t="s">
        <v>4069</v>
      </c>
      <c r="I131" s="164" t="s">
        <v>4070</v>
      </c>
      <c r="J131" s="502"/>
      <c r="K131" s="502"/>
      <c r="L131" s="502"/>
      <c r="M131" s="502"/>
      <c r="N131" s="502"/>
      <c r="O131" s="502"/>
      <c r="P131" s="502"/>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6"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2"/>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2"/>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2"/>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2"/>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2"/>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2"/>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2"/>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2"/>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2"/>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4130</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79" t="s">
        <v>1653</v>
      </c>
      <c r="T148" s="575" t="s">
        <v>1693</v>
      </c>
      <c r="U148" s="568"/>
      <c r="V148" s="569"/>
      <c r="W148" s="2"/>
      <c r="X148" s="2"/>
      <c r="Y148" s="2"/>
      <c r="Z148" s="2"/>
    </row>
    <row r="149" spans="1:26" ht="15.75" customHeight="1">
      <c r="A149" s="2"/>
      <c r="B149" s="2"/>
      <c r="C149" s="2" t="s">
        <v>495</v>
      </c>
      <c r="D149" s="2" t="s">
        <v>1694</v>
      </c>
      <c r="E149" s="2">
        <v>0</v>
      </c>
      <c r="F149" s="34">
        <v>0.5</v>
      </c>
      <c r="G149" s="2">
        <v>10</v>
      </c>
      <c r="H149" s="34">
        <v>10</v>
      </c>
      <c r="I149" s="2" t="s">
        <v>1695</v>
      </c>
      <c r="J149" s="164" t="s">
        <v>4126</v>
      </c>
      <c r="K149" s="2" t="s">
        <v>1696</v>
      </c>
      <c r="L149" s="2" t="s">
        <v>1697</v>
      </c>
      <c r="M149" s="2" t="s">
        <v>1698</v>
      </c>
      <c r="N149" s="2" t="s">
        <v>1699</v>
      </c>
      <c r="O149" s="2" t="s">
        <v>1700</v>
      </c>
      <c r="P149" s="2" t="s">
        <v>1701</v>
      </c>
      <c r="Q149" s="2" t="s">
        <v>1702</v>
      </c>
      <c r="S149" s="565"/>
      <c r="T149" s="502"/>
      <c r="U149" s="502"/>
      <c r="V149" s="570"/>
    </row>
    <row r="150" spans="1:26" ht="15.75" customHeight="1">
      <c r="C150" s="2" t="s">
        <v>495</v>
      </c>
      <c r="D150" s="164" t="s">
        <v>4127</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76" t="s">
        <v>1711</v>
      </c>
      <c r="U150" s="507"/>
      <c r="V150" s="64" t="s">
        <v>1712</v>
      </c>
    </row>
    <row r="151" spans="1:26" ht="15.75" customHeight="1">
      <c r="C151" s="2" t="s">
        <v>495</v>
      </c>
      <c r="D151" s="2" t="s">
        <v>1713</v>
      </c>
      <c r="E151" s="34">
        <v>1</v>
      </c>
      <c r="F151" s="2">
        <v>0.5</v>
      </c>
      <c r="G151" s="2">
        <v>10</v>
      </c>
      <c r="H151" s="34">
        <v>20</v>
      </c>
      <c r="I151" s="2" t="s">
        <v>1714</v>
      </c>
      <c r="J151" s="2" t="s">
        <v>1715</v>
      </c>
      <c r="K151" s="2" t="s">
        <v>1716</v>
      </c>
      <c r="L151" s="164" t="s">
        <v>3795</v>
      </c>
      <c r="M151" s="2" t="s">
        <v>1717</v>
      </c>
      <c r="N151" s="2" t="s">
        <v>1718</v>
      </c>
      <c r="O151" s="2" t="s">
        <v>1700</v>
      </c>
      <c r="P151" s="2" t="s">
        <v>1719</v>
      </c>
      <c r="Q151" s="2" t="s">
        <v>1720</v>
      </c>
      <c r="S151" s="63">
        <v>0</v>
      </c>
      <c r="T151" s="577" t="s">
        <v>1721</v>
      </c>
      <c r="U151" s="578"/>
      <c r="V151" s="66"/>
      <c r="W151" s="5"/>
    </row>
    <row r="152" spans="1:26" ht="15.75" customHeight="1">
      <c r="C152" s="2" t="s">
        <v>495</v>
      </c>
      <c r="D152" s="164" t="s">
        <v>4122</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86">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3796</v>
      </c>
      <c r="M154" s="2" t="s">
        <v>1717</v>
      </c>
      <c r="N154" s="2" t="s">
        <v>1743</v>
      </c>
      <c r="O154" s="2" t="s">
        <v>1700</v>
      </c>
      <c r="P154" s="2" t="s">
        <v>1744</v>
      </c>
      <c r="Q154" s="2" t="s">
        <v>1745</v>
      </c>
      <c r="S154" s="565"/>
      <c r="T154" s="587" t="s">
        <v>1746</v>
      </c>
      <c r="U154" s="588"/>
      <c r="V154" s="68" t="s">
        <v>1747</v>
      </c>
    </row>
    <row r="155" spans="1:26" ht="15.75" customHeight="1">
      <c r="I155" s="2"/>
      <c r="Q155" s="2"/>
      <c r="S155" s="63">
        <v>3</v>
      </c>
      <c r="T155" s="2"/>
      <c r="U155" s="2"/>
      <c r="V155" s="68" t="s">
        <v>962</v>
      </c>
    </row>
    <row r="156" spans="1:26" ht="15.75" customHeight="1">
      <c r="A156" s="2"/>
      <c r="B156" s="2"/>
      <c r="C156" s="506" t="s">
        <v>1748</v>
      </c>
      <c r="D156" s="506" t="s">
        <v>1749</v>
      </c>
      <c r="E156" s="580">
        <v>1</v>
      </c>
      <c r="F156" s="580">
        <v>1</v>
      </c>
      <c r="G156" s="580">
        <v>20</v>
      </c>
      <c r="H156" s="71"/>
      <c r="I156" s="2" t="s">
        <v>1750</v>
      </c>
      <c r="J156" s="2" t="s">
        <v>1751</v>
      </c>
      <c r="K156" s="506" t="s">
        <v>1264</v>
      </c>
      <c r="L156" s="505" t="s">
        <v>1752</v>
      </c>
      <c r="M156" s="505" t="s">
        <v>1753</v>
      </c>
      <c r="N156" s="505" t="s">
        <v>1754</v>
      </c>
      <c r="O156" s="518" t="s">
        <v>1755</v>
      </c>
      <c r="P156" s="505" t="s">
        <v>1756</v>
      </c>
      <c r="Q156" s="505" t="s">
        <v>1757</v>
      </c>
      <c r="R156" s="2"/>
      <c r="S156" s="63">
        <v>4</v>
      </c>
      <c r="T156" s="72" t="s">
        <v>1758</v>
      </c>
      <c r="U156" s="14" t="s">
        <v>1759</v>
      </c>
      <c r="V156" s="68" t="s">
        <v>1760</v>
      </c>
      <c r="W156" s="2"/>
      <c r="X156" s="2"/>
      <c r="Y156" s="2"/>
      <c r="Z156" s="2"/>
    </row>
    <row r="157" spans="1:26" ht="15.75" customHeight="1">
      <c r="C157" s="502"/>
      <c r="D157" s="502"/>
      <c r="E157" s="502"/>
      <c r="F157" s="502"/>
      <c r="G157" s="502"/>
      <c r="H157" s="71"/>
      <c r="I157" s="2" t="s">
        <v>1761</v>
      </c>
      <c r="J157" s="33" t="s">
        <v>1762</v>
      </c>
      <c r="K157" s="502"/>
      <c r="L157" s="502"/>
      <c r="M157" s="502"/>
      <c r="N157" s="502"/>
      <c r="O157" s="502"/>
      <c r="P157" s="502"/>
      <c r="Q157" s="502"/>
      <c r="S157" s="63">
        <v>5</v>
      </c>
      <c r="T157" s="14" t="s">
        <v>962</v>
      </c>
      <c r="U157" s="2"/>
      <c r="V157" s="68" t="s">
        <v>962</v>
      </c>
    </row>
    <row r="158" spans="1:26" ht="15.75" customHeight="1">
      <c r="C158" s="506" t="s">
        <v>1748</v>
      </c>
      <c r="D158" s="506" t="s">
        <v>1763</v>
      </c>
      <c r="E158" s="580">
        <v>2</v>
      </c>
      <c r="F158" s="580">
        <v>1.25</v>
      </c>
      <c r="G158" s="580">
        <v>30</v>
      </c>
      <c r="I158" s="2" t="s">
        <v>1764</v>
      </c>
      <c r="J158" s="2" t="s">
        <v>1765</v>
      </c>
      <c r="K158" s="506" t="s">
        <v>1705</v>
      </c>
      <c r="L158" s="505" t="s">
        <v>1766</v>
      </c>
      <c r="M158" s="505" t="s">
        <v>1753</v>
      </c>
      <c r="N158" s="505" t="s">
        <v>1767</v>
      </c>
      <c r="O158" s="505" t="s">
        <v>1768</v>
      </c>
      <c r="P158" s="505" t="s">
        <v>1769</v>
      </c>
      <c r="Q158" s="505" t="s">
        <v>1770</v>
      </c>
      <c r="S158" s="63">
        <v>6</v>
      </c>
      <c r="T158" s="14" t="s">
        <v>962</v>
      </c>
      <c r="U158" s="2"/>
      <c r="V158" s="68" t="s">
        <v>1771</v>
      </c>
    </row>
    <row r="159" spans="1:26" ht="15.75" customHeight="1">
      <c r="A159" s="2"/>
      <c r="B159" s="2"/>
      <c r="C159" s="502"/>
      <c r="D159" s="502"/>
      <c r="E159" s="502"/>
      <c r="F159" s="502"/>
      <c r="G159" s="502"/>
      <c r="H159" s="2"/>
      <c r="I159" s="22">
        <v>0.3</v>
      </c>
      <c r="J159" s="2" t="s">
        <v>1772</v>
      </c>
      <c r="K159" s="502"/>
      <c r="L159" s="502"/>
      <c r="M159" s="502"/>
      <c r="N159" s="502"/>
      <c r="O159" s="502"/>
      <c r="P159" s="502"/>
      <c r="Q159" s="502"/>
      <c r="R159" s="2"/>
      <c r="S159" s="63">
        <v>7</v>
      </c>
      <c r="T159" s="14" t="s">
        <v>962</v>
      </c>
      <c r="U159" s="2"/>
      <c r="V159" s="68" t="s">
        <v>962</v>
      </c>
      <c r="W159" s="2"/>
      <c r="X159" s="2"/>
      <c r="Y159" s="2"/>
      <c r="Z159" s="2"/>
    </row>
    <row r="160" spans="1:26" ht="15.75" customHeight="1">
      <c r="C160" s="506" t="s">
        <v>1748</v>
      </c>
      <c r="D160" s="506" t="s">
        <v>1773</v>
      </c>
      <c r="E160" s="580">
        <v>4</v>
      </c>
      <c r="F160" s="580">
        <v>1.5</v>
      </c>
      <c r="G160" s="580">
        <v>40</v>
      </c>
      <c r="I160" s="2" t="s">
        <v>1774</v>
      </c>
      <c r="J160" s="2" t="s">
        <v>1775</v>
      </c>
      <c r="K160" s="506" t="s">
        <v>1716</v>
      </c>
      <c r="L160" s="505" t="s">
        <v>1776</v>
      </c>
      <c r="M160" s="505" t="s">
        <v>1753</v>
      </c>
      <c r="N160" s="505" t="s">
        <v>1777</v>
      </c>
      <c r="O160" s="505" t="s">
        <v>1768</v>
      </c>
      <c r="P160" s="590" t="s">
        <v>1778</v>
      </c>
      <c r="Q160" s="591" t="s">
        <v>1779</v>
      </c>
      <c r="R160" s="2"/>
      <c r="S160" s="63">
        <v>8</v>
      </c>
      <c r="T160" s="73" t="s">
        <v>1780</v>
      </c>
      <c r="U160" s="14" t="s">
        <v>1759</v>
      </c>
      <c r="V160" s="68" t="s">
        <v>1781</v>
      </c>
    </row>
    <row r="161" spans="1:26" ht="15.75" customHeight="1">
      <c r="A161" s="2"/>
      <c r="B161" s="2"/>
      <c r="C161" s="502"/>
      <c r="D161" s="502"/>
      <c r="E161" s="502"/>
      <c r="F161" s="502"/>
      <c r="G161" s="502"/>
      <c r="H161" s="2"/>
      <c r="I161" s="22" t="s">
        <v>1782</v>
      </c>
      <c r="J161" s="2" t="s">
        <v>1783</v>
      </c>
      <c r="K161" s="502"/>
      <c r="L161" s="502"/>
      <c r="M161" s="502"/>
      <c r="N161" s="502"/>
      <c r="O161" s="502"/>
      <c r="P161" s="502"/>
      <c r="Q161" s="502"/>
      <c r="R161" s="2"/>
      <c r="S161" s="74">
        <v>9</v>
      </c>
      <c r="T161" s="75"/>
      <c r="U161" s="75"/>
      <c r="V161" s="76"/>
      <c r="W161" s="2"/>
      <c r="X161" s="2"/>
      <c r="Y161" s="2"/>
      <c r="Z161" s="2"/>
    </row>
    <row r="162" spans="1:26" ht="15.75" customHeight="1">
      <c r="C162" s="506" t="s">
        <v>1748</v>
      </c>
      <c r="D162" s="506" t="s">
        <v>1784</v>
      </c>
      <c r="E162" s="580">
        <v>6</v>
      </c>
      <c r="F162" s="580">
        <v>1.75</v>
      </c>
      <c r="G162" s="580">
        <v>50</v>
      </c>
      <c r="I162" s="2" t="s">
        <v>1785</v>
      </c>
      <c r="J162" s="2" t="s">
        <v>1786</v>
      </c>
      <c r="K162" s="506" t="s">
        <v>1696</v>
      </c>
      <c r="L162" s="505" t="s">
        <v>1752</v>
      </c>
      <c r="M162" s="505" t="s">
        <v>1753</v>
      </c>
      <c r="N162" s="505" t="s">
        <v>1787</v>
      </c>
      <c r="O162" s="505" t="s">
        <v>1768</v>
      </c>
      <c r="P162" s="505" t="s">
        <v>1788</v>
      </c>
      <c r="Q162" s="505" t="s">
        <v>1789</v>
      </c>
      <c r="R162" s="2"/>
    </row>
    <row r="163" spans="1:26" ht="15.75" customHeight="1">
      <c r="A163" s="2"/>
      <c r="B163" s="2"/>
      <c r="C163" s="502"/>
      <c r="D163" s="502"/>
      <c r="E163" s="502"/>
      <c r="F163" s="502"/>
      <c r="G163" s="502"/>
      <c r="H163" s="2"/>
      <c r="I163" s="2" t="s">
        <v>1790</v>
      </c>
      <c r="J163" s="2" t="s">
        <v>1791</v>
      </c>
      <c r="K163" s="502"/>
      <c r="L163" s="502"/>
      <c r="M163" s="502"/>
      <c r="N163" s="502"/>
      <c r="O163" s="502"/>
      <c r="P163" s="502"/>
      <c r="Q163" s="502"/>
      <c r="R163" s="2"/>
      <c r="S163" s="2"/>
      <c r="T163" s="2"/>
      <c r="U163" s="2"/>
      <c r="V163" s="2"/>
      <c r="W163" s="2"/>
      <c r="X163" s="2"/>
      <c r="Y163" s="2"/>
      <c r="Z163" s="2"/>
    </row>
    <row r="164" spans="1:26" ht="15.75" customHeight="1">
      <c r="C164" s="506" t="s">
        <v>1748</v>
      </c>
      <c r="D164" s="506" t="s">
        <v>1792</v>
      </c>
      <c r="E164" s="580">
        <v>8</v>
      </c>
      <c r="F164" s="580">
        <v>2</v>
      </c>
      <c r="G164" s="580">
        <v>60</v>
      </c>
      <c r="I164" s="2" t="s">
        <v>1793</v>
      </c>
      <c r="J164" s="2" t="s">
        <v>1794</v>
      </c>
      <c r="K164" s="506" t="s">
        <v>1723</v>
      </c>
      <c r="L164" s="505" t="s">
        <v>1795</v>
      </c>
      <c r="M164" s="505" t="s">
        <v>1753</v>
      </c>
      <c r="N164" s="505" t="s">
        <v>1796</v>
      </c>
      <c r="O164" s="505" t="s">
        <v>1768</v>
      </c>
      <c r="P164" s="505" t="s">
        <v>1797</v>
      </c>
      <c r="Q164" s="505" t="s">
        <v>1798</v>
      </c>
      <c r="R164" s="2"/>
    </row>
    <row r="165" spans="1:26" ht="15.75" customHeight="1">
      <c r="A165" s="2"/>
      <c r="B165" s="2"/>
      <c r="C165" s="502"/>
      <c r="D165" s="502"/>
      <c r="E165" s="502"/>
      <c r="F165" s="502"/>
      <c r="G165" s="502"/>
      <c r="H165" s="2"/>
      <c r="I165" s="2" t="s">
        <v>1799</v>
      </c>
      <c r="J165" s="2" t="s">
        <v>1800</v>
      </c>
      <c r="K165" s="502"/>
      <c r="L165" s="502"/>
      <c r="M165" s="502"/>
      <c r="N165" s="502"/>
      <c r="O165" s="502"/>
      <c r="P165" s="502"/>
      <c r="Q165" s="502"/>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05"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2"/>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6"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2"/>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2"/>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2"/>
      <c r="D177" s="2" t="s">
        <v>1823</v>
      </c>
      <c r="E177" s="2">
        <v>3</v>
      </c>
      <c r="F177" s="2">
        <v>1.4</v>
      </c>
      <c r="G177" s="2" t="s">
        <v>1120</v>
      </c>
      <c r="H177" s="2" t="s">
        <v>1824</v>
      </c>
      <c r="I177" s="2" t="s">
        <v>1825</v>
      </c>
      <c r="J177" s="2"/>
      <c r="L177" s="2"/>
      <c r="R177" s="2"/>
      <c r="S177" s="2"/>
      <c r="T177" s="48"/>
      <c r="U177" s="4"/>
      <c r="V177" s="14"/>
      <c r="W177" s="2"/>
    </row>
    <row r="178" spans="1:26" ht="15.75" customHeight="1">
      <c r="C178" s="502"/>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2"/>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2"/>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2"/>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2"/>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2"/>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6"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79" t="s">
        <v>1811</v>
      </c>
      <c r="T185" s="575" t="s">
        <v>1862</v>
      </c>
      <c r="U185" s="568"/>
      <c r="V185" s="569"/>
      <c r="W185" s="2"/>
      <c r="X185" s="2"/>
      <c r="Y185" s="2"/>
      <c r="Z185" s="2"/>
    </row>
    <row r="186" spans="1:26" ht="15.75" customHeight="1">
      <c r="A186" s="2"/>
      <c r="B186" s="79" t="s">
        <v>1863</v>
      </c>
      <c r="C186" s="502"/>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65"/>
      <c r="T186" s="502"/>
      <c r="U186" s="502"/>
      <c r="V186" s="570"/>
      <c r="W186" s="2"/>
      <c r="X186" s="2"/>
      <c r="Y186" s="2"/>
      <c r="Z186" s="2"/>
    </row>
    <row r="187" spans="1:26" ht="15.75" customHeight="1">
      <c r="A187" s="2"/>
      <c r="B187" s="2" t="s">
        <v>1874</v>
      </c>
      <c r="C187" s="502"/>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89" t="s">
        <v>1884</v>
      </c>
      <c r="U187" s="502"/>
      <c r="V187" s="64" t="s">
        <v>1885</v>
      </c>
      <c r="W187" s="2"/>
      <c r="X187" s="2"/>
      <c r="Y187" s="2"/>
      <c r="Z187" s="2"/>
    </row>
    <row r="188" spans="1:26" ht="15.75" customHeight="1">
      <c r="A188" s="2"/>
      <c r="B188" s="2" t="s">
        <v>1886</v>
      </c>
      <c r="C188" s="502"/>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2"/>
      <c r="D189" s="155" t="s">
        <v>4197</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2"/>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2"/>
      <c r="D191" s="2" t="s">
        <v>1920</v>
      </c>
      <c r="E191" s="2">
        <v>4</v>
      </c>
      <c r="F191" s="2"/>
      <c r="G191" s="2"/>
      <c r="H191" s="2"/>
      <c r="I191" s="78" t="s">
        <v>1921</v>
      </c>
      <c r="J191" s="164" t="s">
        <v>3798</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2"/>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2"/>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2"/>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6" t="s">
        <v>1963</v>
      </c>
      <c r="D195" s="155" t="s">
        <v>4184</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2"/>
      <c r="D196" s="155" t="s">
        <v>4198</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2"/>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3" t="s">
        <v>1997</v>
      </c>
      <c r="U197" s="584"/>
      <c r="V197" s="585"/>
      <c r="W197" s="2"/>
      <c r="X197" s="2"/>
      <c r="Y197" s="2"/>
      <c r="Z197" s="2"/>
    </row>
    <row r="198" spans="1:26" ht="15.75" customHeight="1">
      <c r="A198" s="2"/>
      <c r="B198" s="2" t="s">
        <v>1998</v>
      </c>
      <c r="C198" s="502"/>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2"/>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81"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2"/>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79" t="s">
        <v>2023</v>
      </c>
      <c r="T213" s="575" t="s">
        <v>2053</v>
      </c>
      <c r="U213" s="568"/>
      <c r="V213" s="569"/>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65"/>
      <c r="T214" s="502"/>
      <c r="U214" s="502"/>
      <c r="V214" s="570"/>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6" t="s">
        <v>424</v>
      </c>
      <c r="D241" s="2" t="s">
        <v>2206</v>
      </c>
      <c r="H241" s="22"/>
      <c r="I241" s="2" t="s">
        <v>2207</v>
      </c>
    </row>
    <row r="242" spans="3:9" ht="15.75" customHeight="1">
      <c r="C242" s="502"/>
      <c r="D242" s="2" t="s">
        <v>2208</v>
      </c>
      <c r="I242" s="2" t="s">
        <v>2209</v>
      </c>
    </row>
    <row r="243" spans="3:9" ht="15.75" customHeight="1">
      <c r="C243" s="502"/>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tabSelected="1" zoomScaleNormal="100" workbookViewId="0">
      <selection activeCell="A8" sqref="A8:A212"/>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3646</v>
      </c>
      <c r="B1" s="155" t="s">
        <v>3653</v>
      </c>
      <c r="C1" s="155" t="s">
        <v>3659</v>
      </c>
      <c r="D1" s="155" t="s">
        <v>3660</v>
      </c>
      <c r="E1" s="289" t="s">
        <v>3662</v>
      </c>
      <c r="F1" s="155" t="s">
        <v>3661</v>
      </c>
      <c r="G1" s="155" t="s">
        <v>3663</v>
      </c>
      <c r="X1" s="372"/>
      <c r="Y1" s="373"/>
      <c r="Z1"/>
      <c r="AB1" s="155"/>
    </row>
    <row r="2" spans="1:60">
      <c r="A2" s="155" t="s">
        <v>3655</v>
      </c>
      <c r="B2" s="155" t="s">
        <v>3658</v>
      </c>
      <c r="C2" s="155" t="s">
        <v>3664</v>
      </c>
      <c r="D2" s="155" t="s">
        <v>3689</v>
      </c>
      <c r="E2" s="289" t="s">
        <v>3686</v>
      </c>
      <c r="F2" s="155" t="s">
        <v>2640</v>
      </c>
      <c r="X2" s="372"/>
      <c r="Y2" s="373"/>
      <c r="Z2"/>
      <c r="AB2" s="155"/>
    </row>
    <row r="3" spans="1:60">
      <c r="A3" s="155" t="s">
        <v>3647</v>
      </c>
      <c r="B3" s="155" t="s">
        <v>3665</v>
      </c>
      <c r="C3" s="155" t="s">
        <v>4224</v>
      </c>
      <c r="D3" s="155" t="s">
        <v>3668</v>
      </c>
      <c r="E3" s="155" t="s">
        <v>3670</v>
      </c>
      <c r="F3" s="155" t="s">
        <v>3673</v>
      </c>
      <c r="G3" s="155" t="s">
        <v>3688</v>
      </c>
      <c r="H3" s="155" t="s">
        <v>3672</v>
      </c>
      <c r="I3" s="34" t="s">
        <v>3676</v>
      </c>
      <c r="J3" s="155" t="s">
        <v>4040</v>
      </c>
      <c r="K3" s="155" t="s">
        <v>3677</v>
      </c>
      <c r="L3" s="155" t="s">
        <v>3674</v>
      </c>
      <c r="M3" s="155" t="s">
        <v>3675</v>
      </c>
      <c r="N3" s="155" t="s">
        <v>4142</v>
      </c>
      <c r="O3" s="155" t="s">
        <v>4144</v>
      </c>
      <c r="P3" s="155" t="s">
        <v>4152</v>
      </c>
      <c r="Q3" s="155" t="s">
        <v>4040</v>
      </c>
      <c r="R3" s="472" t="s">
        <v>3679</v>
      </c>
      <c r="S3" s="469" t="s">
        <v>3680</v>
      </c>
      <c r="T3" s="372" t="s">
        <v>3681</v>
      </c>
      <c r="U3" s="155" t="s">
        <v>4243</v>
      </c>
      <c r="V3" s="155" t="s">
        <v>3684</v>
      </c>
      <c r="W3" s="155" t="s">
        <v>3685</v>
      </c>
      <c r="X3" s="155" t="s">
        <v>2640</v>
      </c>
      <c r="Y3" s="155" t="s">
        <v>4154</v>
      </c>
      <c r="Z3" s="155" t="s">
        <v>3678</v>
      </c>
      <c r="AA3" s="373" t="s">
        <v>3683</v>
      </c>
      <c r="AB3" s="155" t="s">
        <v>3981</v>
      </c>
      <c r="AC3" s="373"/>
      <c r="AZ3" s="339"/>
      <c r="BA3" s="380"/>
      <c r="BB3" s="155"/>
      <c r="BC3" s="394"/>
      <c r="BE3" s="279"/>
      <c r="BF3" s="396"/>
      <c r="BH3" s="155"/>
    </row>
    <row r="4" spans="1:60">
      <c r="A4" s="155" t="s">
        <v>4031</v>
      </c>
      <c r="B4" s="155" t="s">
        <v>4024</v>
      </c>
      <c r="C4" s="155" t="s">
        <v>4028</v>
      </c>
      <c r="D4" s="155" t="s">
        <v>4030</v>
      </c>
      <c r="E4" s="155" t="s">
        <v>4100</v>
      </c>
      <c r="F4" s="155" t="s">
        <v>4106</v>
      </c>
      <c r="G4" s="155" t="s">
        <v>4108</v>
      </c>
      <c r="H4" s="155" t="s">
        <v>4111</v>
      </c>
      <c r="I4" s="34" t="s">
        <v>4113</v>
      </c>
      <c r="X4" s="372"/>
      <c r="Y4" s="373"/>
      <c r="Z4" s="155"/>
      <c r="AA4" s="155"/>
      <c r="AB4" s="155"/>
    </row>
    <row r="5" spans="1:60" ht="17.25" thickBot="1">
      <c r="A5" s="155" t="s">
        <v>4026</v>
      </c>
      <c r="B5" s="155" t="s">
        <v>4025</v>
      </c>
      <c r="C5" s="155" t="s">
        <v>3717</v>
      </c>
      <c r="D5" s="155" t="s">
        <v>4025</v>
      </c>
      <c r="E5" s="155" t="s">
        <v>3717</v>
      </c>
      <c r="F5" s="155" t="s">
        <v>4434</v>
      </c>
      <c r="G5" s="155" t="s">
        <v>4109</v>
      </c>
      <c r="H5" s="155" t="s">
        <v>3718</v>
      </c>
      <c r="I5" s="155" t="s">
        <v>3717</v>
      </c>
      <c r="X5" s="372"/>
      <c r="Y5" s="373"/>
      <c r="Z5" s="155"/>
      <c r="AA5" s="155"/>
      <c r="AB5" s="155"/>
      <c r="BA5" s="342"/>
      <c r="BF5" s="383"/>
    </row>
    <row r="6" spans="1:60" s="288" customFormat="1" ht="31.5" customHeight="1" thickBot="1">
      <c r="A6" s="407" t="s">
        <v>3694</v>
      </c>
      <c r="B6" s="382" t="s">
        <v>3646</v>
      </c>
      <c r="C6" s="382" t="s">
        <v>3655</v>
      </c>
      <c r="D6" s="382" t="s">
        <v>3647</v>
      </c>
      <c r="E6" s="297" t="s">
        <v>4114</v>
      </c>
      <c r="F6" s="382" t="s">
        <v>4031</v>
      </c>
      <c r="G6" s="407" t="s">
        <v>4026</v>
      </c>
      <c r="H6" s="382" t="s">
        <v>3645</v>
      </c>
      <c r="I6" s="474" t="s">
        <v>3690</v>
      </c>
      <c r="J6" s="409" t="s">
        <v>4033</v>
      </c>
      <c r="K6" s="407" t="s">
        <v>4034</v>
      </c>
      <c r="L6" s="382" t="s">
        <v>3719</v>
      </c>
      <c r="M6" s="291" t="s">
        <v>3721</v>
      </c>
      <c r="N6" s="297" t="s">
        <v>3881</v>
      </c>
      <c r="O6" s="365" t="s">
        <v>3882</v>
      </c>
      <c r="P6" s="297" t="s">
        <v>4021</v>
      </c>
      <c r="Q6" s="365" t="s">
        <v>4022</v>
      </c>
      <c r="R6" s="471" t="s">
        <v>3883</v>
      </c>
      <c r="S6" s="470" t="s">
        <v>3884</v>
      </c>
      <c r="T6" s="382" t="s">
        <v>3648</v>
      </c>
      <c r="U6" s="291" t="s">
        <v>3716</v>
      </c>
      <c r="V6" s="382" t="s">
        <v>3649</v>
      </c>
      <c r="W6" s="291" t="s">
        <v>3715</v>
      </c>
      <c r="X6" s="371" t="s">
        <v>3713</v>
      </c>
      <c r="Y6" s="374" t="s">
        <v>3714</v>
      </c>
      <c r="AG6" s="289"/>
      <c r="AI6" s="289"/>
      <c r="AZ6" s="389">
        <v>10</v>
      </c>
      <c r="BA6" s="390">
        <v>12</v>
      </c>
      <c r="BB6" s="649" t="s">
        <v>3902</v>
      </c>
      <c r="BC6" s="650"/>
      <c r="BD6" s="650"/>
      <c r="BE6" s="651"/>
      <c r="BF6" s="650"/>
      <c r="BG6" s="397"/>
    </row>
    <row r="7" spans="1:60" s="482" customFormat="1" ht="31.5" customHeight="1">
      <c r="A7" s="483" t="s">
        <v>4435</v>
      </c>
      <c r="B7" s="483" t="s">
        <v>4436</v>
      </c>
      <c r="C7" s="483" t="s">
        <v>4437</v>
      </c>
      <c r="D7" s="483" t="s">
        <v>4438</v>
      </c>
      <c r="E7" s="483" t="s">
        <v>4439</v>
      </c>
      <c r="F7" s="484" t="s">
        <v>4459</v>
      </c>
      <c r="G7" s="483" t="s">
        <v>4440</v>
      </c>
      <c r="H7" s="483" t="s">
        <v>4441</v>
      </c>
      <c r="I7" s="483" t="s">
        <v>4442</v>
      </c>
      <c r="J7" s="483" t="s">
        <v>4443</v>
      </c>
      <c r="K7" s="483" t="s">
        <v>4444</v>
      </c>
      <c r="L7" s="483" t="s">
        <v>4445</v>
      </c>
      <c r="M7" s="483" t="s">
        <v>4446</v>
      </c>
      <c r="N7" s="483" t="s">
        <v>4447</v>
      </c>
      <c r="O7" s="483" t="s">
        <v>4448</v>
      </c>
      <c r="P7" s="483" t="s">
        <v>4449</v>
      </c>
      <c r="Q7" s="483" t="s">
        <v>4450</v>
      </c>
      <c r="R7" s="483" t="s">
        <v>4451</v>
      </c>
      <c r="S7" s="483" t="s">
        <v>4452</v>
      </c>
      <c r="T7" s="483" t="s">
        <v>4453</v>
      </c>
      <c r="U7" s="483" t="s">
        <v>4454</v>
      </c>
      <c r="V7" s="483" t="s">
        <v>4455</v>
      </c>
      <c r="W7" s="483" t="s">
        <v>4456</v>
      </c>
      <c r="X7" s="483" t="s">
        <v>4457</v>
      </c>
      <c r="Y7" s="483" t="s">
        <v>4458</v>
      </c>
      <c r="AG7" s="479"/>
      <c r="AI7" s="479"/>
      <c r="AZ7" s="478"/>
      <c r="BA7" s="478"/>
      <c r="BB7" s="480"/>
      <c r="BC7" s="481"/>
      <c r="BD7" s="481"/>
      <c r="BF7" s="481"/>
      <c r="BG7" s="397"/>
    </row>
    <row r="8" spans="1:60">
      <c r="A8" s="155">
        <v>1</v>
      </c>
      <c r="B8" s="155" t="s">
        <v>3653</v>
      </c>
      <c r="C8" s="155" t="s">
        <v>566</v>
      </c>
      <c r="D8" s="155" t="s">
        <v>4224</v>
      </c>
      <c r="E8" s="155">
        <v>0</v>
      </c>
      <c r="F8" s="155" t="s">
        <v>4024</v>
      </c>
      <c r="G8" s="477" t="str">
        <f t="shared" ref="G8:G71" si="0">IF(ISBLANK($H8),"",INDEX($5:$5,MATCH(F8,$4:$4,0)))</f>
        <v>지점-위치</v>
      </c>
      <c r="H8" s="155" t="s">
        <v>3666</v>
      </c>
      <c r="I8" s="155" t="s">
        <v>4298</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45" t="s">
        <v>3720</v>
      </c>
      <c r="AF8" s="645"/>
      <c r="AG8" s="645"/>
      <c r="AH8" s="645"/>
      <c r="AI8" s="284"/>
      <c r="AJ8" s="284"/>
      <c r="AZ8" s="381" t="s">
        <v>3888</v>
      </c>
      <c r="BA8" s="279"/>
      <c r="BB8" s="155" t="s">
        <v>3898</v>
      </c>
      <c r="BC8" s="394" t="s">
        <v>3658</v>
      </c>
      <c r="BD8" s="394" t="s">
        <v>3897</v>
      </c>
      <c r="BE8" s="279" t="s">
        <v>3907</v>
      </c>
      <c r="BF8" s="396" t="s">
        <v>3908</v>
      </c>
      <c r="BG8" s="396" t="s">
        <v>3909</v>
      </c>
      <c r="BH8" s="155"/>
    </row>
    <row r="9" spans="1:60" ht="16.5" customHeight="1">
      <c r="A9" s="155">
        <v>2</v>
      </c>
      <c r="B9" s="155" t="s">
        <v>3652</v>
      </c>
      <c r="C9" s="155" t="s">
        <v>566</v>
      </c>
      <c r="D9" s="155" t="s">
        <v>4223</v>
      </c>
      <c r="E9" s="155">
        <v>2</v>
      </c>
      <c r="F9" s="155" t="s">
        <v>4023</v>
      </c>
      <c r="G9" s="477" t="str">
        <f t="shared" si="0"/>
        <v>지점-위치</v>
      </c>
      <c r="H9" s="155" t="s">
        <v>914</v>
      </c>
      <c r="I9" s="155" t="s">
        <v>4299</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45"/>
      <c r="AF9" s="645"/>
      <c r="AG9" s="645"/>
      <c r="AH9" s="645"/>
      <c r="AI9" s="284"/>
      <c r="AJ9" s="284"/>
      <c r="AY9" s="473">
        <f>(BC9+BD9*($BA$6))*(BE9)*IF(ISBLANK(BF9),1,BF9^$BA$6)</f>
        <v>0.85594564303257581</v>
      </c>
      <c r="AZ9" s="384">
        <f>(BC9+BD9*($BA$6))*(100%+BE9*($AZ$6-1))*IF(ISBLANK(BF9),1,BF9^$BA$6)</f>
        <v>21.969271504502782</v>
      </c>
      <c r="BA9" s="379">
        <f>AZ9*IF(ISBLANK(BG9),1,BG9^$BA$6)</f>
        <v>68.948985105619641</v>
      </c>
      <c r="BB9" s="155" t="s">
        <v>3648</v>
      </c>
      <c r="BC9" s="392">
        <v>1</v>
      </c>
      <c r="BD9" s="379">
        <v>0.05</v>
      </c>
      <c r="BE9" s="379">
        <v>0.06</v>
      </c>
      <c r="BF9" s="396">
        <v>1.2</v>
      </c>
      <c r="BG9" s="396">
        <v>1.1000000000000001</v>
      </c>
      <c r="BH9" s="155"/>
    </row>
    <row r="10" spans="1:60" ht="17.25" customHeight="1" thickBot="1">
      <c r="A10" s="155">
        <v>3</v>
      </c>
      <c r="B10" s="155" t="s">
        <v>3652</v>
      </c>
      <c r="C10" s="155" t="s">
        <v>566</v>
      </c>
      <c r="D10" s="155" t="s">
        <v>4223</v>
      </c>
      <c r="E10" s="155">
        <v>5</v>
      </c>
      <c r="F10" s="155" t="s">
        <v>4023</v>
      </c>
      <c r="G10" s="477" t="str">
        <f t="shared" si="0"/>
        <v>지점-위치</v>
      </c>
      <c r="H10" s="155" t="s">
        <v>935</v>
      </c>
      <c r="I10" s="155" t="s">
        <v>4305</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3708</v>
      </c>
      <c r="AK10" s="283" t="s">
        <v>3711</v>
      </c>
      <c r="AL10" s="155" t="s">
        <v>3707</v>
      </c>
      <c r="AM10" s="285" t="s">
        <v>3712</v>
      </c>
      <c r="AP10" s="285"/>
      <c r="AQ10" s="285"/>
      <c r="AX10" s="378">
        <f>(BC10+BD10*($BA$6))*IF(ISBLANK(BF10),1,BF10^$BA$6)</f>
        <v>1499</v>
      </c>
      <c r="AY10" s="378">
        <f>(BC10+BD10*($BA$6))*(BE10)*IF(ISBLANK(BF10),1,BF10^$BA$6)</f>
        <v>299.8</v>
      </c>
      <c r="AZ10" s="385">
        <f>(BC10+BD10*($BA$6))*(100%+BE10*($AZ$6-1))*IF(ISBLANK(BF10),1,BF10^$BA$6)*IF(ISBLANK(BG10),1,BG10^$BA$6)</f>
        <v>4197.2</v>
      </c>
      <c r="BA10" s="279"/>
      <c r="BB10" s="155" t="s">
        <v>3892</v>
      </c>
      <c r="BC10" s="394">
        <v>215</v>
      </c>
      <c r="BD10" s="394">
        <v>107</v>
      </c>
      <c r="BE10" s="379">
        <v>0.2</v>
      </c>
      <c r="BF10" s="396"/>
      <c r="BG10" s="398"/>
      <c r="BH10" s="155"/>
    </row>
    <row r="11" spans="1:60" ht="16.5" customHeight="1" thickBot="1">
      <c r="A11" s="155">
        <v>4</v>
      </c>
      <c r="B11" s="155" t="s">
        <v>3652</v>
      </c>
      <c r="C11" s="155" t="s">
        <v>566</v>
      </c>
      <c r="D11" s="155" t="s">
        <v>4223</v>
      </c>
      <c r="E11" s="155">
        <v>8</v>
      </c>
      <c r="F11" s="155" t="s">
        <v>4023</v>
      </c>
      <c r="G11" s="477" t="str">
        <f t="shared" si="0"/>
        <v>지점-위치</v>
      </c>
      <c r="H11" s="155" t="s">
        <v>945</v>
      </c>
      <c r="I11" s="155" t="s">
        <v>4304</v>
      </c>
      <c r="J11" s="155" t="str">
        <f t="shared" si="1"/>
        <v>#Distance/#Mana/#CoolDown</v>
      </c>
      <c r="K11" s="155" t="str">
        <f t="shared" si="2"/>
        <v>~Mana/~CoolDown</v>
      </c>
      <c r="L11" s="155">
        <v>300</v>
      </c>
      <c r="R11" s="472">
        <v>1203</v>
      </c>
      <c r="S11" s="469">
        <v>-67</v>
      </c>
      <c r="X11" s="372">
        <v>303</v>
      </c>
      <c r="Y11" s="373">
        <v>33</v>
      </c>
      <c r="Z11"/>
      <c r="AB11" s="155"/>
      <c r="AD11" s="284"/>
      <c r="AE11" s="284" t="s">
        <v>3695</v>
      </c>
      <c r="AF11" s="282"/>
      <c r="AG11" s="646" t="str">
        <f>IF(ISBLANK(AF11),
IF(ISBLANK(AF12),"값을 입력해주세요",INDEX(#REF!,MATCH(AF12,A8:A301,0))),
VLOOKUP(AF11,$E$8:$AA$301,2,FALSE))</f>
        <v>값을 입력해주세요</v>
      </c>
      <c r="AH11" s="646"/>
      <c r="AI11" s="294"/>
      <c r="AJ11" s="279">
        <v>0</v>
      </c>
      <c r="AK11" s="155" t="s">
        <v>3696</v>
      </c>
      <c r="AV11" s="597" t="str">
        <f>ROUND(AX11,-1)*0.01&amp;"s ~ "&amp;ROUND(AX11+AY11*9,-1)*0.01&amp;"s"</f>
        <v>91s ~ 58.2s</v>
      </c>
      <c r="AW11" s="597"/>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3893</v>
      </c>
      <c r="BC11" s="394">
        <v>1100</v>
      </c>
      <c r="BD11" s="394">
        <v>150</v>
      </c>
      <c r="BE11" s="379">
        <v>-0.04</v>
      </c>
      <c r="BF11" s="396">
        <v>1.1000000000000001</v>
      </c>
      <c r="BH11" s="155"/>
    </row>
    <row r="12" spans="1:60" ht="17.25" thickBot="1">
      <c r="A12" s="155">
        <v>5</v>
      </c>
      <c r="B12" s="155" t="s">
        <v>3652</v>
      </c>
      <c r="C12" s="155" t="s">
        <v>566</v>
      </c>
      <c r="D12" s="155" t="s">
        <v>4223</v>
      </c>
      <c r="E12" s="155">
        <v>10</v>
      </c>
      <c r="F12" s="155" t="s">
        <v>4023</v>
      </c>
      <c r="G12" s="477" t="str">
        <f t="shared" si="0"/>
        <v>지점-위치</v>
      </c>
      <c r="H12" s="155" t="s">
        <v>955</v>
      </c>
      <c r="I12" s="155" t="s">
        <v>4303</v>
      </c>
      <c r="J12" s="155" t="str">
        <f t="shared" si="1"/>
        <v>#Distance/#Mana/#CoolDown</v>
      </c>
      <c r="K12" s="155" t="str">
        <f t="shared" si="2"/>
        <v>~Mana/~CoolDown</v>
      </c>
      <c r="L12" s="155">
        <v>350</v>
      </c>
      <c r="R12" s="472">
        <v>1004</v>
      </c>
      <c r="S12" s="469">
        <v>-56</v>
      </c>
      <c r="X12" s="372">
        <v>349</v>
      </c>
      <c r="Y12" s="373">
        <v>39</v>
      </c>
      <c r="Z12"/>
      <c r="AB12" s="155"/>
      <c r="AD12" s="284"/>
      <c r="AE12" s="284" t="s">
        <v>3694</v>
      </c>
      <c r="AF12" s="296"/>
      <c r="AG12" s="647"/>
      <c r="AH12" s="646"/>
      <c r="AI12" s="294"/>
      <c r="AJ12" s="279">
        <v>1</v>
      </c>
      <c r="AK12" s="277" t="s">
        <v>3697</v>
      </c>
      <c r="AL12" s="155">
        <v>0</v>
      </c>
      <c r="AM12" s="286"/>
      <c r="AZ12" s="391">
        <f>(BC12+BD12*($BA$6))*(100%+BE12*($AZ$6-1))*IF(ISBLANK(BF12),1,BF12^$BA$6)*IF(ISBLANK(BG12),1,BG12^$BA$6)</f>
        <v>340</v>
      </c>
      <c r="BA12" s="279"/>
      <c r="BB12" s="155" t="s">
        <v>3691</v>
      </c>
      <c r="BC12" s="394">
        <v>100</v>
      </c>
      <c r="BD12" s="394">
        <v>20</v>
      </c>
      <c r="BE12" s="379"/>
      <c r="BF12" s="396"/>
      <c r="BH12" s="155"/>
    </row>
    <row r="13" spans="1:60" ht="16.5" customHeight="1" thickBot="1">
      <c r="A13" s="155">
        <v>6</v>
      </c>
      <c r="B13" s="155" t="s">
        <v>3652</v>
      </c>
      <c r="C13" s="155" t="s">
        <v>566</v>
      </c>
      <c r="D13" s="155" t="s">
        <v>494</v>
      </c>
      <c r="E13" s="155">
        <v>0</v>
      </c>
      <c r="F13" s="155" t="s">
        <v>4028</v>
      </c>
      <c r="G13" s="477" t="str">
        <f t="shared" si="0"/>
        <v>즉발</v>
      </c>
      <c r="H13" s="155" t="s">
        <v>3685</v>
      </c>
      <c r="I13" s="155" t="s">
        <v>4310</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3693</v>
      </c>
      <c r="AF13" s="282">
        <v>1</v>
      </c>
      <c r="AG13" s="284"/>
      <c r="AH13" s="284"/>
      <c r="AI13" s="294"/>
      <c r="AJ13" s="279">
        <v>2</v>
      </c>
      <c r="AK13" s="277" t="s">
        <v>3698</v>
      </c>
      <c r="AL13" s="155">
        <v>1</v>
      </c>
      <c r="AM13" s="286"/>
      <c r="AZ13" s="386">
        <f>(BC13+BD13*($BA$6))*(100%+BE13*($AZ$6-1))*IF(ISBLANK(BF13),1,BF13^$BA$6)*IF(ISBLANK(BG13),1,BG13^$BA$6)</f>
        <v>425</v>
      </c>
      <c r="BA13" s="279"/>
      <c r="BB13" s="155" t="s">
        <v>3899</v>
      </c>
      <c r="BC13" s="394">
        <v>125</v>
      </c>
      <c r="BD13" s="394">
        <v>25</v>
      </c>
      <c r="BE13" s="378"/>
      <c r="BF13" s="396"/>
      <c r="BH13" s="376"/>
    </row>
    <row r="14" spans="1:60" ht="16.5" customHeight="1">
      <c r="A14" s="155">
        <v>7</v>
      </c>
      <c r="B14" s="155" t="s">
        <v>3652</v>
      </c>
      <c r="C14" s="155" t="s">
        <v>566</v>
      </c>
      <c r="D14" s="155" t="s">
        <v>494</v>
      </c>
      <c r="E14" s="155">
        <v>2</v>
      </c>
      <c r="F14" s="155" t="s">
        <v>4027</v>
      </c>
      <c r="G14" s="477" t="str">
        <f t="shared" si="0"/>
        <v>즉발</v>
      </c>
      <c r="H14" s="155" t="s">
        <v>494</v>
      </c>
      <c r="I14" s="155" t="s">
        <v>4311</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3699</v>
      </c>
      <c r="AL14" s="155">
        <v>1</v>
      </c>
      <c r="AM14" s="286"/>
      <c r="BA14" s="279"/>
      <c r="BB14" s="155"/>
      <c r="BC14" s="394"/>
      <c r="BE14" s="279"/>
      <c r="BF14" s="396"/>
      <c r="BH14" s="155"/>
    </row>
    <row r="15" spans="1:60">
      <c r="A15" s="155">
        <v>8</v>
      </c>
      <c r="B15" s="155" t="s">
        <v>3652</v>
      </c>
      <c r="C15" s="155" t="s">
        <v>566</v>
      </c>
      <c r="D15" s="155" t="s">
        <v>494</v>
      </c>
      <c r="E15" s="155">
        <v>5</v>
      </c>
      <c r="F15" s="155" t="s">
        <v>4027</v>
      </c>
      <c r="G15" s="477" t="str">
        <f t="shared" si="0"/>
        <v>즉발</v>
      </c>
      <c r="H15" s="155" t="s">
        <v>979</v>
      </c>
      <c r="I15" s="155" t="s">
        <v>4312</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30" t="str">
        <f>IF(AND(ISBLANK(AF11),ISBLANK(AF12)),"대기중...", IF(ISBLANK(AF11), AG11,AF11)&amp;VLOOKUP(AF13,$AJ$11:$AM$21,MATCH("등급",$AJ$10:$AM$10,0)))</f>
        <v>대기중...</v>
      </c>
      <c r="AF15" s="630"/>
      <c r="AG15" s="630"/>
      <c r="AH15" s="630"/>
      <c r="AI15" s="295"/>
      <c r="AJ15" s="279">
        <v>4</v>
      </c>
      <c r="AK15" s="277" t="s">
        <v>3700</v>
      </c>
      <c r="AL15" s="155">
        <v>1</v>
      </c>
      <c r="AM15" s="286"/>
      <c r="AV15" s="597" t="str">
        <f>ROUND(AX15,-1)*0.1&amp;" ~ "&amp;ROUND(AX15+AY15*9,-1)*0.1</f>
        <v>40 ~ 80</v>
      </c>
      <c r="AW15" s="597"/>
      <c r="AX15" s="406">
        <f>AZ15-MOD(ROUNDUP(AZ15/9,0)*9,10)</f>
        <v>395</v>
      </c>
      <c r="AY15" s="342">
        <f>ROUNDUP(AZ15/9,0)</f>
        <v>45</v>
      </c>
      <c r="AZ15" s="386">
        <f>(BC15+BD15*($BA$6))*(100%+BE15*($AZ$6-1))*IF(ISBLANK(BF15),1,BF15^$BA$6)*IF(ISBLANK(BG15),1,BG15^$BA$6)</f>
        <v>400</v>
      </c>
      <c r="BA15" s="279"/>
      <c r="BB15" s="155" t="s">
        <v>3900</v>
      </c>
      <c r="BC15" s="394">
        <v>100</v>
      </c>
      <c r="BD15" s="394">
        <v>25</v>
      </c>
      <c r="BE15" s="279"/>
      <c r="BF15" s="396"/>
      <c r="BH15" s="376"/>
    </row>
    <row r="16" spans="1:60" ht="16.5" customHeight="1">
      <c r="A16" s="155">
        <v>9</v>
      </c>
      <c r="B16" s="155" t="s">
        <v>3652</v>
      </c>
      <c r="C16" s="155" t="s">
        <v>566</v>
      </c>
      <c r="D16" s="155" t="s">
        <v>3687</v>
      </c>
      <c r="E16" s="155">
        <v>4</v>
      </c>
      <c r="F16" s="155" t="s">
        <v>4030</v>
      </c>
      <c r="G16" s="477" t="str">
        <f t="shared" si="0"/>
        <v>지점-위치</v>
      </c>
      <c r="H16" s="2" t="s">
        <v>1189</v>
      </c>
      <c r="I16" s="155" t="s">
        <v>4315</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30"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30"/>
      <c r="AG16" s="630"/>
      <c r="AH16" s="630"/>
      <c r="AI16" s="284"/>
      <c r="AJ16" s="279">
        <v>5</v>
      </c>
      <c r="AK16" s="277" t="s">
        <v>3701</v>
      </c>
      <c r="AL16" s="155">
        <v>1</v>
      </c>
      <c r="AM16" s="286"/>
      <c r="AV16" s="597" t="str">
        <f>ROUND(AX16,-1)*0.01&amp;"s ~ "&amp;ABS(ROUND(AY16*9,-1))*0.01&amp;"s"</f>
        <v>4s ~ 2s</v>
      </c>
      <c r="AW16" s="597"/>
      <c r="AX16" s="406">
        <f>AZ16*0.5+AZ16+AY16*9</f>
        <v>402</v>
      </c>
      <c r="AY16" s="342">
        <f>ROUND(AZ16*BE16,0)</f>
        <v>-22</v>
      </c>
      <c r="AZ16" s="386">
        <f>(BC16+BD16*($BA$6))*(100%+BE16*($AZ$6-1))*IF(ISBLANK(BF16),1,BF16^$BA$6)*IF(ISBLANK(BG16),1,BG16^$BA$6)</f>
        <v>400</v>
      </c>
      <c r="BB16" s="380" t="s">
        <v>4296</v>
      </c>
      <c r="BC16" s="394">
        <v>2000</v>
      </c>
      <c r="BD16" s="394">
        <v>-100</v>
      </c>
      <c r="BE16" s="468">
        <f>-1/18</f>
        <v>-5.5555555555555552E-2</v>
      </c>
      <c r="BF16" s="396"/>
      <c r="BH16" s="155"/>
    </row>
    <row r="17" spans="1:60">
      <c r="A17" s="155">
        <v>10</v>
      </c>
      <c r="B17" s="155" t="s">
        <v>3652</v>
      </c>
      <c r="C17" s="155" t="s">
        <v>566</v>
      </c>
      <c r="D17" s="155" t="s">
        <v>3687</v>
      </c>
      <c r="E17" s="155">
        <v>7</v>
      </c>
      <c r="F17" s="155" t="s">
        <v>4029</v>
      </c>
      <c r="G17" s="477" t="str">
        <f t="shared" si="0"/>
        <v>지점-위치</v>
      </c>
      <c r="H17" s="2" t="s">
        <v>1192</v>
      </c>
      <c r="I17" s="155" t="s">
        <v>4342</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30"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30"/>
      <c r="AG17" s="630"/>
      <c r="AH17" s="630"/>
      <c r="AI17" s="284"/>
      <c r="AJ17" s="279">
        <v>6</v>
      </c>
      <c r="AK17" s="277" t="s">
        <v>3702</v>
      </c>
      <c r="AL17" s="155">
        <v>1</v>
      </c>
      <c r="AM17" s="286"/>
      <c r="AZ17" s="385">
        <f>(BC17+BD17*($BA$6))*(100%+BE16*($AZ$6-1))*IF(ISBLANK(BF16),1,BF16^$BA$6)*IF(ISBLANK(BG16),1,BG16^$BA$6)</f>
        <v>260</v>
      </c>
      <c r="BA17" s="279"/>
      <c r="BB17" s="155" t="s">
        <v>3901</v>
      </c>
      <c r="BC17" s="394">
        <v>40</v>
      </c>
      <c r="BD17" s="394">
        <v>40</v>
      </c>
      <c r="BH17" s="155"/>
    </row>
    <row r="18" spans="1:60">
      <c r="A18" s="155">
        <v>11</v>
      </c>
      <c r="B18" s="155" t="s">
        <v>3652</v>
      </c>
      <c r="C18" s="155" t="s">
        <v>566</v>
      </c>
      <c r="D18" s="155" t="s">
        <v>3687</v>
      </c>
      <c r="E18" s="155">
        <v>9</v>
      </c>
      <c r="F18" s="155" t="s">
        <v>4030</v>
      </c>
      <c r="G18" s="477" t="str">
        <f t="shared" si="0"/>
        <v>지점-위치</v>
      </c>
      <c r="H18" s="2" t="s">
        <v>1195</v>
      </c>
      <c r="I18" s="155" t="s">
        <v>4316</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30"/>
      <c r="AF18" s="630"/>
      <c r="AG18" s="630"/>
      <c r="AH18" s="630"/>
      <c r="AI18" s="284"/>
      <c r="AJ18" s="279">
        <v>7</v>
      </c>
      <c r="AK18" s="277" t="s">
        <v>3703</v>
      </c>
      <c r="AL18" s="155">
        <v>2</v>
      </c>
      <c r="AM18" s="286"/>
      <c r="AP18" s="281"/>
      <c r="AX18" s="405"/>
      <c r="AZ18" s="384"/>
      <c r="BA18" s="279"/>
      <c r="BB18" s="155"/>
      <c r="BC18" s="395"/>
      <c r="BE18" s="155"/>
      <c r="BF18" s="155"/>
      <c r="BG18" s="155"/>
      <c r="BH18" s="155"/>
    </row>
    <row r="19" spans="1:60">
      <c r="A19" s="155">
        <v>12</v>
      </c>
      <c r="B19" s="155" t="s">
        <v>3652</v>
      </c>
      <c r="C19" s="155" t="s">
        <v>566</v>
      </c>
      <c r="D19" s="155" t="s">
        <v>3687</v>
      </c>
      <c r="E19" s="155">
        <v>11</v>
      </c>
      <c r="F19" s="155" t="s">
        <v>4030</v>
      </c>
      <c r="G19" s="477" t="str">
        <f t="shared" si="0"/>
        <v>지점-위치</v>
      </c>
      <c r="H19" s="2" t="s">
        <v>1199</v>
      </c>
      <c r="I19" s="155" t="s">
        <v>4343</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30"/>
      <c r="AF19" s="630"/>
      <c r="AG19" s="630"/>
      <c r="AH19" s="630"/>
      <c r="AI19" s="284"/>
      <c r="AJ19" s="279">
        <v>8</v>
      </c>
      <c r="AK19" s="277" t="s">
        <v>3704</v>
      </c>
      <c r="AL19" s="155">
        <v>2</v>
      </c>
      <c r="AM19" s="286"/>
      <c r="AP19" s="281"/>
      <c r="AZ19" s="339"/>
      <c r="BA19" s="388" t="s">
        <v>3910</v>
      </c>
      <c r="BB19" s="155"/>
      <c r="BC19" s="394"/>
      <c r="BE19" s="155"/>
      <c r="BF19" s="288" t="s">
        <v>3939</v>
      </c>
      <c r="BG19" s="400"/>
      <c r="BH19" s="155"/>
    </row>
    <row r="20" spans="1:60" ht="16.5" customHeight="1">
      <c r="A20" s="155">
        <v>13</v>
      </c>
      <c r="B20" s="155" t="s">
        <v>3652</v>
      </c>
      <c r="C20" s="155" t="s">
        <v>425</v>
      </c>
      <c r="D20" s="155" t="s">
        <v>3667</v>
      </c>
      <c r="E20" s="155">
        <v>2</v>
      </c>
      <c r="F20" s="155" t="s">
        <v>4105</v>
      </c>
      <c r="G20" s="477" t="str">
        <f t="shared" si="0"/>
        <v>지점-방향</v>
      </c>
      <c r="H20" s="155" t="s">
        <v>4032</v>
      </c>
      <c r="I20" s="34" t="s">
        <v>4351</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30"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30"/>
      <c r="AG20" s="630"/>
      <c r="AH20" s="630"/>
      <c r="AI20" s="284"/>
      <c r="AJ20" s="279">
        <v>9</v>
      </c>
      <c r="AK20" s="277" t="s">
        <v>3705</v>
      </c>
      <c r="AL20" s="155">
        <v>2</v>
      </c>
      <c r="AM20" s="286"/>
      <c r="AZ20" s="339"/>
      <c r="BA20" s="654" t="s">
        <v>3912</v>
      </c>
      <c r="BB20" s="155" t="s">
        <v>3921</v>
      </c>
      <c r="BD20" s="155"/>
      <c r="BE20" s="155"/>
      <c r="BF20" s="279" t="s">
        <v>3946</v>
      </c>
      <c r="BG20" s="344"/>
      <c r="BH20" s="155"/>
    </row>
    <row r="21" spans="1:60" ht="16.5" customHeight="1">
      <c r="A21" s="155">
        <v>14</v>
      </c>
      <c r="B21" s="155" t="s">
        <v>3652</v>
      </c>
      <c r="C21" s="155" t="s">
        <v>425</v>
      </c>
      <c r="D21" s="155" t="s">
        <v>3667</v>
      </c>
      <c r="E21" s="155">
        <v>4</v>
      </c>
      <c r="F21" s="155" t="s">
        <v>4105</v>
      </c>
      <c r="G21" s="477" t="str">
        <f t="shared" si="0"/>
        <v>지점-방향</v>
      </c>
      <c r="H21" s="155" t="s">
        <v>991</v>
      </c>
      <c r="I21" s="34" t="s">
        <v>4352</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30"/>
      <c r="AF21" s="630"/>
      <c r="AG21" s="630"/>
      <c r="AH21" s="630"/>
      <c r="AI21" s="284"/>
      <c r="AJ21" s="279">
        <v>10</v>
      </c>
      <c r="AK21" s="277" t="s">
        <v>3706</v>
      </c>
      <c r="AL21" s="155">
        <v>3</v>
      </c>
      <c r="AM21" s="286"/>
      <c r="AZ21" s="339"/>
      <c r="BA21" s="654"/>
      <c r="BB21" s="155" t="s">
        <v>3911</v>
      </c>
      <c r="BC21" s="394"/>
      <c r="BE21" s="155"/>
      <c r="BF21" s="279" t="s">
        <v>3947</v>
      </c>
      <c r="BG21" s="393"/>
      <c r="BH21" s="155" t="s">
        <v>3922</v>
      </c>
    </row>
    <row r="22" spans="1:60" ht="16.5" customHeight="1">
      <c r="A22" s="155">
        <v>15</v>
      </c>
      <c r="B22" s="155" t="s">
        <v>3652</v>
      </c>
      <c r="C22" s="155" t="s">
        <v>425</v>
      </c>
      <c r="D22" s="155" t="s">
        <v>3667</v>
      </c>
      <c r="E22" s="155">
        <v>7</v>
      </c>
      <c r="F22" s="155" t="s">
        <v>4105</v>
      </c>
      <c r="G22" s="477" t="str">
        <f t="shared" si="0"/>
        <v>지점-방향</v>
      </c>
      <c r="H22" s="155" t="s">
        <v>999</v>
      </c>
      <c r="I22" s="34" t="s">
        <v>4353</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30"/>
      <c r="AF22" s="630"/>
      <c r="AG22" s="630"/>
      <c r="AH22" s="630"/>
      <c r="AI22" s="284"/>
      <c r="AJ22" s="284"/>
      <c r="AK22" s="279"/>
      <c r="AZ22" s="339"/>
      <c r="BA22" s="654"/>
      <c r="BB22" s="155" t="s">
        <v>3913</v>
      </c>
      <c r="BC22" s="394"/>
      <c r="BE22" s="155"/>
      <c r="BF22" s="279" t="s">
        <v>3937</v>
      </c>
      <c r="BG22" s="279"/>
      <c r="BH22" s="155"/>
    </row>
    <row r="23" spans="1:60" ht="16.5" customHeight="1">
      <c r="A23" s="155">
        <v>16</v>
      </c>
      <c r="B23" s="155" t="s">
        <v>3652</v>
      </c>
      <c r="C23" s="155" t="s">
        <v>425</v>
      </c>
      <c r="D23" s="155" t="s">
        <v>3671</v>
      </c>
      <c r="E23" s="155">
        <v>0</v>
      </c>
      <c r="F23" s="155" t="s">
        <v>4029</v>
      </c>
      <c r="G23" s="477" t="str">
        <f t="shared" si="0"/>
        <v>지점-위치</v>
      </c>
      <c r="H23" s="155" t="s">
        <v>1006</v>
      </c>
      <c r="I23" s="155" t="s">
        <v>4317</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30"/>
      <c r="AF23" s="630"/>
      <c r="AG23" s="630"/>
      <c r="AH23" s="630"/>
      <c r="AI23" s="284"/>
      <c r="AJ23" s="284"/>
      <c r="AZ23" s="339"/>
      <c r="BA23" s="654"/>
      <c r="BB23" s="155" t="s">
        <v>3914</v>
      </c>
      <c r="BC23" s="394"/>
      <c r="BE23" s="155"/>
      <c r="BF23" s="279" t="s">
        <v>3938</v>
      </c>
      <c r="BG23" s="279"/>
      <c r="BH23" s="155"/>
    </row>
    <row r="24" spans="1:60" ht="16.5" customHeight="1">
      <c r="A24" s="155">
        <v>17</v>
      </c>
      <c r="B24" s="155" t="s">
        <v>3652</v>
      </c>
      <c r="C24" s="155" t="s">
        <v>425</v>
      </c>
      <c r="D24" s="155" t="s">
        <v>3671</v>
      </c>
      <c r="E24" s="155">
        <v>3</v>
      </c>
      <c r="F24" s="155" t="s">
        <v>4029</v>
      </c>
      <c r="G24" s="477" t="str">
        <f t="shared" si="0"/>
        <v>지점-위치</v>
      </c>
      <c r="H24" s="155" t="s">
        <v>1018</v>
      </c>
      <c r="I24" s="155" t="s">
        <v>4318</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54"/>
      <c r="BB24" s="155" t="s">
        <v>3923</v>
      </c>
      <c r="BC24" s="394"/>
      <c r="BE24" s="155"/>
      <c r="BF24" s="279" t="s">
        <v>3948</v>
      </c>
      <c r="BG24" s="155"/>
      <c r="BH24" s="155" t="s">
        <v>3925</v>
      </c>
    </row>
    <row r="25" spans="1:60" ht="16.5" customHeight="1">
      <c r="A25" s="155">
        <v>18</v>
      </c>
      <c r="B25" s="155" t="s">
        <v>3652</v>
      </c>
      <c r="C25" s="155" t="s">
        <v>425</v>
      </c>
      <c r="D25" s="155" t="s">
        <v>3671</v>
      </c>
      <c r="E25" s="155">
        <v>6</v>
      </c>
      <c r="F25" s="155" t="s">
        <v>4029</v>
      </c>
      <c r="G25" s="477" t="str">
        <f t="shared" si="0"/>
        <v>지점-위치</v>
      </c>
      <c r="H25" s="155" t="s">
        <v>1030</v>
      </c>
      <c r="I25" s="155" t="s">
        <v>4319</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54"/>
      <c r="BB25" s="155" t="s">
        <v>3924</v>
      </c>
      <c r="BC25" s="394"/>
      <c r="BE25" s="155"/>
      <c r="BF25" s="279" t="s">
        <v>3920</v>
      </c>
      <c r="BG25" s="155"/>
      <c r="BH25" s="155" t="s">
        <v>3926</v>
      </c>
    </row>
    <row r="26" spans="1:60">
      <c r="A26" s="155">
        <v>19</v>
      </c>
      <c r="B26" s="155" t="s">
        <v>3652</v>
      </c>
      <c r="C26" s="155" t="s">
        <v>3689</v>
      </c>
      <c r="D26" s="155" t="s">
        <v>3671</v>
      </c>
      <c r="E26" s="155">
        <v>11</v>
      </c>
      <c r="F26" s="155" t="s">
        <v>4029</v>
      </c>
      <c r="G26" s="477" t="str">
        <f t="shared" si="0"/>
        <v>지점-위치</v>
      </c>
      <c r="H26" s="155" t="s">
        <v>1041</v>
      </c>
      <c r="I26" s="155" t="s">
        <v>4320</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54"/>
      <c r="BB26" s="155" t="s">
        <v>3942</v>
      </c>
      <c r="BD26" s="155"/>
      <c r="BE26" s="155"/>
      <c r="BF26" s="279" t="s">
        <v>3948</v>
      </c>
      <c r="BG26" s="155"/>
      <c r="BH26" s="155"/>
    </row>
    <row r="27" spans="1:60" ht="17.25" thickBot="1">
      <c r="A27" s="155">
        <v>20</v>
      </c>
      <c r="B27" s="155" t="s">
        <v>3652</v>
      </c>
      <c r="C27" s="155" t="s">
        <v>425</v>
      </c>
      <c r="D27" s="155" t="s">
        <v>3669</v>
      </c>
      <c r="E27" s="155">
        <v>0</v>
      </c>
      <c r="F27" s="155" t="s">
        <v>4029</v>
      </c>
      <c r="G27" s="477" t="str">
        <f t="shared" si="0"/>
        <v>지점-위치</v>
      </c>
      <c r="H27" s="155" t="s">
        <v>1052</v>
      </c>
      <c r="I27" s="155" t="s">
        <v>4321</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3758</v>
      </c>
      <c r="AM27" s="292"/>
      <c r="AZ27" s="339"/>
      <c r="BA27" s="654"/>
      <c r="BB27" s="155" t="s">
        <v>3943</v>
      </c>
      <c r="BD27" s="155"/>
      <c r="BE27" s="155"/>
      <c r="BF27" s="279" t="s">
        <v>3920</v>
      </c>
      <c r="BG27" s="155"/>
      <c r="BH27" s="155"/>
    </row>
    <row r="28" spans="1:60" ht="16.5" customHeight="1">
      <c r="A28" s="155">
        <v>21</v>
      </c>
      <c r="B28" s="155" t="s">
        <v>3652</v>
      </c>
      <c r="C28" s="155" t="s">
        <v>425</v>
      </c>
      <c r="D28" s="155" t="s">
        <v>3669</v>
      </c>
      <c r="E28" s="155">
        <v>2</v>
      </c>
      <c r="F28" s="155" t="s">
        <v>4029</v>
      </c>
      <c r="G28" s="477" t="str">
        <f t="shared" si="0"/>
        <v>지점-위치</v>
      </c>
      <c r="H28" s="155" t="s">
        <v>1062</v>
      </c>
      <c r="I28" s="155" t="s">
        <v>4322</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598" t="s">
        <v>3751</v>
      </c>
      <c r="AE28" s="599"/>
      <c r="AF28" s="599"/>
      <c r="AG28" s="599"/>
      <c r="AH28" s="599"/>
      <c r="AI28" s="599"/>
      <c r="AJ28" s="599"/>
      <c r="AK28" s="600"/>
      <c r="AL28" s="293"/>
      <c r="AM28" s="292"/>
      <c r="AN28" s="635" t="s">
        <v>3653</v>
      </c>
      <c r="AO28" s="637" t="s">
        <v>3750</v>
      </c>
      <c r="AP28" s="638"/>
      <c r="AQ28" s="639"/>
      <c r="AS28" s="34" t="s">
        <v>3763</v>
      </c>
      <c r="AZ28" s="339"/>
      <c r="BA28" s="654"/>
      <c r="BB28" s="155" t="s">
        <v>3956</v>
      </c>
      <c r="BC28" s="394"/>
      <c r="BE28" s="279"/>
      <c r="BF28" s="396" t="s">
        <v>3958</v>
      </c>
      <c r="BH28" s="155" t="s">
        <v>3959</v>
      </c>
    </row>
    <row r="29" spans="1:60" ht="16.5" customHeight="1" thickBot="1">
      <c r="A29" s="155">
        <v>22</v>
      </c>
      <c r="B29" s="155" t="s">
        <v>3652</v>
      </c>
      <c r="C29" s="155" t="s">
        <v>425</v>
      </c>
      <c r="D29" s="155" t="s">
        <v>3669</v>
      </c>
      <c r="E29" s="155">
        <v>4</v>
      </c>
      <c r="F29" s="155" t="s">
        <v>4029</v>
      </c>
      <c r="G29" s="477" t="str">
        <f t="shared" si="0"/>
        <v>지점-위치</v>
      </c>
      <c r="H29" s="155" t="s">
        <v>1073</v>
      </c>
      <c r="I29" s="155" t="s">
        <v>4318</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01"/>
      <c r="AE29" s="602"/>
      <c r="AF29" s="602"/>
      <c r="AG29" s="602"/>
      <c r="AH29" s="602"/>
      <c r="AI29" s="602"/>
      <c r="AJ29" s="602"/>
      <c r="AK29" s="603"/>
      <c r="AM29" s="292"/>
      <c r="AN29" s="636"/>
      <c r="AO29" s="640"/>
      <c r="AP29" s="641"/>
      <c r="AQ29" s="642"/>
      <c r="AS29" s="631" t="s">
        <v>3753</v>
      </c>
      <c r="AT29" s="631"/>
      <c r="AU29" s="631"/>
      <c r="AZ29" s="339"/>
      <c r="BA29" s="654"/>
      <c r="BB29" s="155" t="s">
        <v>3957</v>
      </c>
      <c r="BD29" s="155"/>
      <c r="BE29" s="155"/>
      <c r="BF29" s="279" t="s">
        <v>3949</v>
      </c>
      <c r="BG29" s="155"/>
      <c r="BH29" s="155" t="s">
        <v>3960</v>
      </c>
    </row>
    <row r="30" spans="1:60" ht="16.5" customHeight="1" thickBot="1">
      <c r="A30" s="155">
        <v>23</v>
      </c>
      <c r="B30" s="155" t="s">
        <v>3652</v>
      </c>
      <c r="C30" s="155" t="s">
        <v>3689</v>
      </c>
      <c r="D30" s="155" t="s">
        <v>3669</v>
      </c>
      <c r="E30" s="155">
        <v>7</v>
      </c>
      <c r="F30" s="155" t="s">
        <v>4029</v>
      </c>
      <c r="G30" s="477" t="str">
        <f t="shared" si="0"/>
        <v>지점-위치</v>
      </c>
      <c r="H30" s="155" t="s">
        <v>3654</v>
      </c>
      <c r="I30" s="155" t="s">
        <v>4323</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04"/>
      <c r="AE30" s="605"/>
      <c r="AF30" s="605"/>
      <c r="AG30" s="605"/>
      <c r="AH30" s="605"/>
      <c r="AI30" s="605"/>
      <c r="AJ30" s="605"/>
      <c r="AK30" s="606"/>
      <c r="AM30" s="292"/>
      <c r="AN30" s="636"/>
      <c r="AO30" s="304" t="s">
        <v>2572</v>
      </c>
      <c r="AP30" s="305" t="s">
        <v>3739</v>
      </c>
      <c r="AQ30" s="306" t="s">
        <v>2574</v>
      </c>
      <c r="AS30" s="631"/>
      <c r="AT30" s="631"/>
      <c r="AU30" s="631"/>
      <c r="AZ30" s="339"/>
      <c r="BA30" s="654"/>
      <c r="BB30" s="155" t="s">
        <v>3945</v>
      </c>
      <c r="BD30" s="155"/>
      <c r="BE30" s="155"/>
      <c r="BF30" s="279" t="s">
        <v>3948</v>
      </c>
      <c r="BG30" s="155"/>
      <c r="BH30" s="155" t="s">
        <v>3961</v>
      </c>
    </row>
    <row r="31" spans="1:60" ht="16.5" customHeight="1" thickTop="1">
      <c r="A31" s="155">
        <v>24</v>
      </c>
      <c r="B31" s="155" t="s">
        <v>3652</v>
      </c>
      <c r="C31" s="155" t="s">
        <v>3689</v>
      </c>
      <c r="D31" s="155" t="s">
        <v>3669</v>
      </c>
      <c r="E31" s="155">
        <v>12</v>
      </c>
      <c r="F31" s="155" t="s">
        <v>4029</v>
      </c>
      <c r="G31" s="477" t="str">
        <f t="shared" si="0"/>
        <v>지점-위치</v>
      </c>
      <c r="H31" s="155" t="s">
        <v>1091</v>
      </c>
      <c r="I31" s="155" t="s">
        <v>4324</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07" t="s">
        <v>3877</v>
      </c>
      <c r="AE31" s="622" t="s">
        <v>3752</v>
      </c>
      <c r="AF31" s="609"/>
      <c r="AG31" s="623"/>
      <c r="AH31" s="611" t="s">
        <v>3757</v>
      </c>
      <c r="AI31" s="612"/>
      <c r="AJ31" s="613"/>
      <c r="AK31" s="617" t="s">
        <v>4091</v>
      </c>
      <c r="AM31" s="292"/>
      <c r="AN31" s="318" t="s">
        <v>2575</v>
      </c>
      <c r="AO31" s="319" t="s">
        <v>2576</v>
      </c>
      <c r="AP31" s="319" t="s">
        <v>2577</v>
      </c>
      <c r="AQ31" s="320" t="s">
        <v>2578</v>
      </c>
      <c r="AS31" s="633" t="s">
        <v>3754</v>
      </c>
      <c r="AT31" s="633"/>
      <c r="AU31" s="633"/>
      <c r="AZ31" s="339"/>
      <c r="BA31" s="656" t="s">
        <v>3944</v>
      </c>
      <c r="BB31" s="155" t="s">
        <v>3916</v>
      </c>
      <c r="BC31" s="399"/>
      <c r="BD31" s="399"/>
      <c r="BE31" s="279"/>
      <c r="BF31" s="279" t="s">
        <v>3928</v>
      </c>
      <c r="BG31" s="155"/>
      <c r="BH31" s="155" t="s">
        <v>3929</v>
      </c>
    </row>
    <row r="32" spans="1:60" ht="16.5" customHeight="1">
      <c r="A32" s="155">
        <v>25</v>
      </c>
      <c r="B32" s="155" t="s">
        <v>3652</v>
      </c>
      <c r="C32" s="155" t="s">
        <v>425</v>
      </c>
      <c r="D32" s="155" t="s">
        <v>1100</v>
      </c>
      <c r="E32" s="155">
        <v>1</v>
      </c>
      <c r="F32" s="155" t="s">
        <v>4105</v>
      </c>
      <c r="G32" s="477" t="str">
        <f t="shared" si="0"/>
        <v>지점-방향</v>
      </c>
      <c r="H32" s="155" t="s">
        <v>1100</v>
      </c>
      <c r="I32" s="34" t="s">
        <v>4354</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08"/>
      <c r="AE32" s="624"/>
      <c r="AF32" s="610"/>
      <c r="AG32" s="625"/>
      <c r="AH32" s="611"/>
      <c r="AI32" s="612"/>
      <c r="AJ32" s="613"/>
      <c r="AK32" s="617"/>
      <c r="AM32" s="292"/>
      <c r="AN32" s="309" t="s">
        <v>2581</v>
      </c>
      <c r="AO32" s="298"/>
      <c r="AP32" s="298" t="s">
        <v>1052</v>
      </c>
      <c r="AQ32" s="310"/>
      <c r="AS32" s="634" t="s">
        <v>3755</v>
      </c>
      <c r="AT32" s="634"/>
      <c r="AU32" s="634"/>
      <c r="AZ32" s="339"/>
      <c r="BA32" s="656"/>
      <c r="BB32" s="155" t="s">
        <v>3917</v>
      </c>
      <c r="BC32" s="394"/>
      <c r="BE32" s="279"/>
      <c r="BF32" s="279" t="s">
        <v>3930</v>
      </c>
      <c r="BG32" s="155"/>
      <c r="BH32" s="155"/>
    </row>
    <row r="33" spans="1:60" ht="16.5" customHeight="1">
      <c r="A33" s="155">
        <v>26</v>
      </c>
      <c r="B33" s="155" t="s">
        <v>3652</v>
      </c>
      <c r="C33" s="155" t="s">
        <v>425</v>
      </c>
      <c r="D33" s="155" t="s">
        <v>1100</v>
      </c>
      <c r="E33" s="155">
        <v>10</v>
      </c>
      <c r="F33" s="155" t="s">
        <v>4105</v>
      </c>
      <c r="G33" s="477" t="str">
        <f t="shared" si="0"/>
        <v>지점-방향</v>
      </c>
      <c r="H33" s="155" t="s">
        <v>1109</v>
      </c>
      <c r="I33" s="34" t="s">
        <v>4355</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3759</v>
      </c>
      <c r="AE33" s="302" t="s">
        <v>3666</v>
      </c>
      <c r="AF33" s="302" t="s">
        <v>3665</v>
      </c>
      <c r="AG33" s="302" t="s">
        <v>4093</v>
      </c>
      <c r="AH33" s="412" t="s">
        <v>3672</v>
      </c>
      <c r="AI33" s="413" t="s">
        <v>3670</v>
      </c>
      <c r="AJ33" s="426" t="s">
        <v>3776</v>
      </c>
      <c r="AK33" s="427" t="s">
        <v>920</v>
      </c>
      <c r="AM33" s="292"/>
      <c r="AN33" s="309" t="s">
        <v>2583</v>
      </c>
      <c r="AO33" s="298"/>
      <c r="AQ33" s="311" t="s">
        <v>1100</v>
      </c>
      <c r="AS33" s="632" t="s">
        <v>3774</v>
      </c>
      <c r="AT33" s="632"/>
      <c r="AU33" s="632"/>
      <c r="AZ33" s="339"/>
      <c r="BA33" s="656"/>
      <c r="BB33" s="155" t="s">
        <v>3931</v>
      </c>
      <c r="BC33" s="394"/>
      <c r="BE33" s="279"/>
      <c r="BF33" s="279" t="s">
        <v>3932</v>
      </c>
      <c r="BG33" s="155"/>
      <c r="BH33" s="155"/>
    </row>
    <row r="34" spans="1:60" ht="16.5" customHeight="1">
      <c r="A34" s="155">
        <v>27</v>
      </c>
      <c r="B34" s="155" t="s">
        <v>3652</v>
      </c>
      <c r="C34" s="155" t="s">
        <v>920</v>
      </c>
      <c r="D34" s="155" t="s">
        <v>920</v>
      </c>
      <c r="E34" s="155">
        <v>0</v>
      </c>
      <c r="F34" s="34" t="s">
        <v>4107</v>
      </c>
      <c r="G34" s="477" t="str">
        <f t="shared" si="0"/>
        <v>클릭불가</v>
      </c>
      <c r="H34" s="155" t="s">
        <v>1119</v>
      </c>
      <c r="I34" s="34" t="s">
        <v>3737</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3666</v>
      </c>
      <c r="AF34" s="343" t="s">
        <v>3685</v>
      </c>
      <c r="AG34" s="343"/>
      <c r="AH34" s="301" t="s">
        <v>1006</v>
      </c>
      <c r="AI34" s="343" t="s">
        <v>1052</v>
      </c>
      <c r="AJ34" s="300"/>
      <c r="AK34" s="322" t="s">
        <v>1119</v>
      </c>
      <c r="AL34" s="279"/>
      <c r="AN34" s="309" t="s">
        <v>2585</v>
      </c>
      <c r="AP34" s="298" t="s">
        <v>1062</v>
      </c>
      <c r="AQ34" s="311"/>
      <c r="AS34" s="632"/>
      <c r="AT34" s="632"/>
      <c r="AU34" s="632"/>
      <c r="AZ34" s="339"/>
      <c r="BA34" s="656"/>
      <c r="BB34" s="155" t="s">
        <v>3918</v>
      </c>
      <c r="BC34" s="394"/>
      <c r="BE34" s="279"/>
      <c r="BF34" s="279" t="s">
        <v>3927</v>
      </c>
      <c r="BG34" s="279"/>
      <c r="BH34" s="155" t="s">
        <v>3933</v>
      </c>
    </row>
    <row r="35" spans="1:60" ht="16.5" customHeight="1">
      <c r="A35" s="155">
        <v>28</v>
      </c>
      <c r="B35" s="155" t="s">
        <v>3652</v>
      </c>
      <c r="C35" s="155" t="s">
        <v>920</v>
      </c>
      <c r="D35" s="155" t="s">
        <v>920</v>
      </c>
      <c r="E35" s="155">
        <v>1</v>
      </c>
      <c r="F35" s="34" t="s">
        <v>4107</v>
      </c>
      <c r="G35" s="477" t="str">
        <f t="shared" si="0"/>
        <v>클릭불가</v>
      </c>
      <c r="H35" s="155" t="s">
        <v>1123</v>
      </c>
      <c r="I35" s="34" t="s">
        <v>3724</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3673</v>
      </c>
      <c r="AK35" s="322" t="s">
        <v>1123</v>
      </c>
      <c r="AL35" s="279"/>
      <c r="AN35" s="309" t="s">
        <v>2587</v>
      </c>
      <c r="AO35" s="307" t="s">
        <v>1018</v>
      </c>
      <c r="AQ35" s="311"/>
      <c r="AS35" s="632"/>
      <c r="AT35" s="632"/>
      <c r="AU35" s="632"/>
      <c r="AZ35" s="339"/>
      <c r="BA35" s="656"/>
      <c r="BB35" s="155" t="s">
        <v>3919</v>
      </c>
      <c r="BC35" s="394"/>
      <c r="BE35" s="279"/>
      <c r="BF35" s="396" t="s">
        <v>3934</v>
      </c>
      <c r="BH35" s="155" t="s">
        <v>3935</v>
      </c>
    </row>
    <row r="36" spans="1:60" ht="16.5" customHeight="1">
      <c r="A36" s="155">
        <v>29</v>
      </c>
      <c r="B36" s="155" t="s">
        <v>3652</v>
      </c>
      <c r="C36" s="155" t="s">
        <v>920</v>
      </c>
      <c r="D36" s="155" t="s">
        <v>920</v>
      </c>
      <c r="E36" s="155">
        <v>2</v>
      </c>
      <c r="F36" s="34" t="s">
        <v>4107</v>
      </c>
      <c r="G36" s="477" t="str">
        <f t="shared" si="0"/>
        <v>클릭불가</v>
      </c>
      <c r="H36" s="155" t="s">
        <v>1127</v>
      </c>
      <c r="I36" s="34" t="s">
        <v>3725</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3665</v>
      </c>
      <c r="AG36" s="343"/>
      <c r="AH36" s="301"/>
      <c r="AI36" s="343" t="s">
        <v>1062</v>
      </c>
      <c r="AJ36" s="337" t="s">
        <v>983</v>
      </c>
      <c r="AK36" s="322" t="s">
        <v>1127</v>
      </c>
      <c r="AL36" s="279"/>
      <c r="AN36" s="309" t="s">
        <v>2591</v>
      </c>
      <c r="AP36" s="298" t="s">
        <v>1073</v>
      </c>
      <c r="AQ36" s="311"/>
      <c r="AS36" s="653" t="s">
        <v>3756</v>
      </c>
      <c r="AT36" s="634"/>
      <c r="AU36" s="634"/>
      <c r="AZ36" s="339"/>
      <c r="BA36" s="655" t="s">
        <v>3895</v>
      </c>
      <c r="BB36" s="155" t="s">
        <v>3936</v>
      </c>
      <c r="BC36" s="394"/>
      <c r="BE36" s="279"/>
      <c r="BF36" s="396" t="s">
        <v>3940</v>
      </c>
      <c r="BH36" s="155" t="s">
        <v>3941</v>
      </c>
    </row>
    <row r="37" spans="1:60" ht="16.5" customHeight="1">
      <c r="A37" s="155">
        <v>30</v>
      </c>
      <c r="B37" s="155" t="s">
        <v>3652</v>
      </c>
      <c r="C37" s="155" t="s">
        <v>920</v>
      </c>
      <c r="D37" s="155" t="s">
        <v>920</v>
      </c>
      <c r="E37" s="155">
        <v>3</v>
      </c>
      <c r="F37" s="34" t="s">
        <v>4107</v>
      </c>
      <c r="G37" s="477" t="str">
        <f t="shared" si="0"/>
        <v>클릭불가</v>
      </c>
      <c r="H37" s="155" t="s">
        <v>1133</v>
      </c>
      <c r="I37" s="34" t="s">
        <v>3726</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3742</v>
      </c>
      <c r="AO37" s="298"/>
      <c r="AP37" s="298"/>
      <c r="AQ37" s="311"/>
      <c r="AS37" s="634"/>
      <c r="AT37" s="634"/>
      <c r="AU37" s="634"/>
      <c r="AZ37" s="339"/>
      <c r="BA37" s="655"/>
      <c r="BB37" s="155" t="s">
        <v>3666</v>
      </c>
      <c r="BC37" s="394"/>
      <c r="BE37" s="279"/>
      <c r="BF37" s="396" t="s">
        <v>3967</v>
      </c>
      <c r="BH37" s="155" t="s">
        <v>3968</v>
      </c>
    </row>
    <row r="38" spans="1:60" ht="16.5" customHeight="1">
      <c r="A38" s="155">
        <v>31</v>
      </c>
      <c r="B38" s="155" t="s">
        <v>3652</v>
      </c>
      <c r="C38" s="155" t="s">
        <v>920</v>
      </c>
      <c r="D38" s="155" t="s">
        <v>920</v>
      </c>
      <c r="E38" s="155">
        <v>4</v>
      </c>
      <c r="F38" s="34" t="s">
        <v>4107</v>
      </c>
      <c r="G38" s="477" t="str">
        <f t="shared" si="0"/>
        <v>클릭불가</v>
      </c>
      <c r="H38" s="155" t="s">
        <v>1138</v>
      </c>
      <c r="I38" s="34" t="s">
        <v>3727</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3760</v>
      </c>
      <c r="AH38" s="301"/>
      <c r="AI38" s="343" t="s">
        <v>1073</v>
      </c>
      <c r="AJ38" s="337" t="s">
        <v>991</v>
      </c>
      <c r="AK38" s="334" t="s">
        <v>1138</v>
      </c>
      <c r="AL38" s="279"/>
      <c r="AN38" s="309" t="s">
        <v>2596</v>
      </c>
      <c r="AO38" s="307" t="s">
        <v>1030</v>
      </c>
      <c r="AQ38" s="311"/>
      <c r="AZ38" s="339"/>
      <c r="BA38" s="656" t="s">
        <v>3962</v>
      </c>
      <c r="BB38" s="155" t="s">
        <v>3950</v>
      </c>
      <c r="BD38" s="155"/>
      <c r="BE38" s="155"/>
      <c r="BF38" s="379">
        <v>4</v>
      </c>
      <c r="BG38" s="155"/>
      <c r="BH38" s="155" t="s">
        <v>3969</v>
      </c>
    </row>
    <row r="39" spans="1:60" ht="16.5" customHeight="1">
      <c r="A39" s="155">
        <v>32</v>
      </c>
      <c r="B39" s="155" t="s">
        <v>3652</v>
      </c>
      <c r="C39" s="155" t="s">
        <v>920</v>
      </c>
      <c r="D39" s="155" t="s">
        <v>920</v>
      </c>
      <c r="E39" s="155">
        <v>5</v>
      </c>
      <c r="F39" s="34" t="s">
        <v>4107</v>
      </c>
      <c r="G39" s="477" t="str">
        <f t="shared" si="0"/>
        <v>클릭불가</v>
      </c>
      <c r="H39" s="155" t="s">
        <v>1144</v>
      </c>
      <c r="I39" s="34" t="s">
        <v>3728</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3657</v>
      </c>
      <c r="AG39" s="343"/>
      <c r="AH39" s="301"/>
      <c r="AI39" s="343"/>
      <c r="AJ39" s="300"/>
      <c r="AK39" s="425" t="s">
        <v>4081</v>
      </c>
      <c r="AL39" s="279"/>
      <c r="AN39" s="309" t="s">
        <v>2599</v>
      </c>
      <c r="AP39" s="298" t="s">
        <v>2597</v>
      </c>
      <c r="AQ39" s="311"/>
      <c r="AZ39" s="339"/>
      <c r="BA39" s="656"/>
      <c r="BB39" s="155" t="s">
        <v>3963</v>
      </c>
      <c r="BD39" s="155"/>
      <c r="BE39" s="155"/>
      <c r="BF39" s="290" t="s">
        <v>3955</v>
      </c>
      <c r="BG39" s="155"/>
      <c r="BH39" s="155" t="s">
        <v>3954</v>
      </c>
    </row>
    <row r="40" spans="1:60" ht="16.5" customHeight="1">
      <c r="A40" s="155">
        <v>33</v>
      </c>
      <c r="B40" s="155" t="s">
        <v>3652</v>
      </c>
      <c r="C40" s="155" t="s">
        <v>920</v>
      </c>
      <c r="D40" s="155" t="s">
        <v>920</v>
      </c>
      <c r="E40" s="155">
        <v>6</v>
      </c>
      <c r="F40" s="34" t="s">
        <v>4107</v>
      </c>
      <c r="G40" s="477" t="str">
        <f t="shared" si="0"/>
        <v>클릭불가</v>
      </c>
      <c r="H40" s="155" t="s">
        <v>1143</v>
      </c>
      <c r="I40" s="34" t="s">
        <v>3729</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3770</v>
      </c>
      <c r="AZ40" s="339"/>
      <c r="BA40" s="656" t="s">
        <v>3966</v>
      </c>
      <c r="BB40" s="155" t="s">
        <v>3923</v>
      </c>
      <c r="BC40" s="394"/>
      <c r="BE40" s="279"/>
      <c r="BF40" s="396" t="s">
        <v>3920</v>
      </c>
      <c r="BH40" s="155" t="s">
        <v>3976</v>
      </c>
    </row>
    <row r="41" spans="1:60" ht="16.5" customHeight="1">
      <c r="A41" s="155">
        <v>34</v>
      </c>
      <c r="B41" s="155" t="s">
        <v>3652</v>
      </c>
      <c r="C41" s="155" t="s">
        <v>920</v>
      </c>
      <c r="D41" s="155" t="s">
        <v>920</v>
      </c>
      <c r="E41" s="155">
        <v>7</v>
      </c>
      <c r="F41" s="34" t="s">
        <v>4107</v>
      </c>
      <c r="G41" s="477" t="str">
        <f t="shared" si="0"/>
        <v>클릭불가</v>
      </c>
      <c r="H41" s="155" t="s">
        <v>1091</v>
      </c>
      <c r="I41" s="34" t="s">
        <v>3854</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3761</v>
      </c>
      <c r="AH41" s="301"/>
      <c r="AI41" s="343" t="s">
        <v>3654</v>
      </c>
      <c r="AJ41" s="337" t="s">
        <v>999</v>
      </c>
      <c r="AK41" s="322" t="s">
        <v>1091</v>
      </c>
      <c r="AL41" s="279"/>
      <c r="AN41" s="313" t="s">
        <v>3743</v>
      </c>
      <c r="AO41" s="298"/>
      <c r="AP41" s="298"/>
      <c r="AQ41" s="311"/>
      <c r="AS41" s="652" t="s">
        <v>3765</v>
      </c>
      <c r="AT41" s="652"/>
      <c r="AU41" s="652"/>
      <c r="AZ41" s="339"/>
      <c r="BA41" s="656"/>
      <c r="BB41" s="155" t="s">
        <v>3951</v>
      </c>
      <c r="BD41" s="155"/>
      <c r="BE41" s="155"/>
      <c r="BF41" s="377">
        <v>0.5</v>
      </c>
      <c r="BG41" s="155"/>
      <c r="BH41" s="155" t="s">
        <v>3973</v>
      </c>
    </row>
    <row r="42" spans="1:60" ht="16.5" customHeight="1">
      <c r="A42" s="155">
        <v>35</v>
      </c>
      <c r="B42" s="155" t="s">
        <v>3652</v>
      </c>
      <c r="C42" s="155" t="s">
        <v>920</v>
      </c>
      <c r="D42" s="155" t="s">
        <v>920</v>
      </c>
      <c r="E42" s="155">
        <v>8</v>
      </c>
      <c r="F42" s="34" t="s">
        <v>4107</v>
      </c>
      <c r="G42" s="477" t="str">
        <f t="shared" si="0"/>
        <v>클릭불가</v>
      </c>
      <c r="H42" s="155" t="s">
        <v>1157</v>
      </c>
      <c r="I42" s="34" t="s">
        <v>3730</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3744</v>
      </c>
      <c r="AO42" s="284"/>
      <c r="AP42" s="284"/>
      <c r="AQ42" s="311" t="s">
        <v>3741</v>
      </c>
      <c r="AS42" s="652"/>
      <c r="AT42" s="652"/>
      <c r="AU42" s="652"/>
      <c r="AZ42" s="339"/>
      <c r="BA42" s="656"/>
      <c r="BB42" s="155" t="s">
        <v>3889</v>
      </c>
      <c r="BD42" s="155"/>
      <c r="BE42" s="155"/>
      <c r="BF42" s="377">
        <v>1</v>
      </c>
      <c r="BG42" s="155"/>
      <c r="BH42" s="155" t="s">
        <v>3972</v>
      </c>
    </row>
    <row r="43" spans="1:60" ht="16.5" customHeight="1">
      <c r="A43" s="155">
        <v>36</v>
      </c>
      <c r="B43" s="155" t="s">
        <v>3652</v>
      </c>
      <c r="C43" s="155" t="s">
        <v>920</v>
      </c>
      <c r="D43" s="155" t="s">
        <v>920</v>
      </c>
      <c r="E43" s="155">
        <v>9</v>
      </c>
      <c r="F43" s="34" t="s">
        <v>4107</v>
      </c>
      <c r="G43" s="477" t="str">
        <f t="shared" si="0"/>
        <v>클릭불가</v>
      </c>
      <c r="H43" s="155" t="s">
        <v>1148</v>
      </c>
      <c r="I43" s="34" t="s">
        <v>3731</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3762</v>
      </c>
      <c r="AH43" s="301"/>
      <c r="AI43" s="343"/>
      <c r="AJ43" s="300"/>
      <c r="AK43" s="334" t="s">
        <v>1148</v>
      </c>
      <c r="AL43" s="279"/>
      <c r="AN43" s="313" t="s">
        <v>3745</v>
      </c>
      <c r="AO43" s="308" t="s">
        <v>3740</v>
      </c>
      <c r="AP43" s="284"/>
      <c r="AQ43" s="314"/>
      <c r="AS43" s="643" t="s">
        <v>3766</v>
      </c>
      <c r="AT43" s="643"/>
      <c r="AU43" s="643"/>
      <c r="AZ43" s="339"/>
      <c r="BA43" s="656"/>
      <c r="BB43" s="155" t="s">
        <v>3953</v>
      </c>
      <c r="BD43" s="155"/>
      <c r="BE43" s="155"/>
      <c r="BF43" s="377">
        <v>1.25</v>
      </c>
      <c r="BG43" s="155"/>
      <c r="BH43" s="155" t="s">
        <v>3975</v>
      </c>
    </row>
    <row r="44" spans="1:60" ht="16.5" customHeight="1">
      <c r="A44" s="155">
        <v>37</v>
      </c>
      <c r="B44" s="155" t="s">
        <v>3652</v>
      </c>
      <c r="C44" s="155" t="s">
        <v>920</v>
      </c>
      <c r="D44" s="155" t="s">
        <v>920</v>
      </c>
      <c r="E44" s="155">
        <v>10</v>
      </c>
      <c r="F44" s="34" t="s">
        <v>4107</v>
      </c>
      <c r="G44" s="477" t="str">
        <f t="shared" si="0"/>
        <v>클릭불가</v>
      </c>
      <c r="H44" s="155" t="s">
        <v>1152</v>
      </c>
      <c r="I44" s="34" t="s">
        <v>3732</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3746</v>
      </c>
      <c r="AO44" s="284"/>
      <c r="AP44" s="298" t="s">
        <v>1091</v>
      </c>
      <c r="AQ44" s="314"/>
      <c r="AS44" s="644" t="s">
        <v>3769</v>
      </c>
      <c r="AT44" s="634"/>
      <c r="AU44" s="634"/>
      <c r="AZ44" s="339"/>
      <c r="BA44" s="656"/>
      <c r="BB44" s="155" t="s">
        <v>3952</v>
      </c>
      <c r="BD44" s="155"/>
      <c r="BE44" s="155"/>
      <c r="BF44" s="377">
        <v>1.5</v>
      </c>
      <c r="BG44" s="155"/>
      <c r="BH44" s="155" t="s">
        <v>3974</v>
      </c>
    </row>
    <row r="45" spans="1:60" ht="16.5" customHeight="1">
      <c r="A45" s="155">
        <v>38</v>
      </c>
      <c r="B45" s="155" t="s">
        <v>3652</v>
      </c>
      <c r="C45" s="155" t="s">
        <v>920</v>
      </c>
      <c r="D45" s="155" t="s">
        <v>920</v>
      </c>
      <c r="E45" s="155">
        <v>11</v>
      </c>
      <c r="F45" s="34" t="s">
        <v>4107</v>
      </c>
      <c r="G45" s="477" t="str">
        <f t="shared" si="0"/>
        <v>클릭불가</v>
      </c>
      <c r="H45" s="155" t="s">
        <v>1156</v>
      </c>
      <c r="I45" s="34" t="s">
        <v>3733</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3747</v>
      </c>
      <c r="AO45" s="284"/>
      <c r="AP45" s="284"/>
      <c r="AQ45" s="314"/>
      <c r="AS45" s="632" t="s">
        <v>3767</v>
      </c>
      <c r="AT45" s="632"/>
      <c r="AU45" s="632"/>
      <c r="AZ45" s="339"/>
      <c r="BA45" s="656"/>
      <c r="BB45" s="155" t="s">
        <v>3890</v>
      </c>
      <c r="BD45" s="155">
        <f>1.25^6 * 1.15^9</f>
        <v>13.41963307159393</v>
      </c>
      <c r="BE45" s="155"/>
      <c r="BF45" s="339" t="s">
        <v>3970</v>
      </c>
      <c r="BG45" s="155"/>
      <c r="BH45" s="155" t="s">
        <v>3971</v>
      </c>
    </row>
    <row r="46" spans="1:60" ht="16.5" customHeight="1">
      <c r="A46" s="155">
        <v>39</v>
      </c>
      <c r="B46" s="155" t="s">
        <v>3652</v>
      </c>
      <c r="C46" s="155" t="s">
        <v>920</v>
      </c>
      <c r="D46" s="155" t="s">
        <v>920</v>
      </c>
      <c r="E46" s="155">
        <v>12</v>
      </c>
      <c r="F46" s="34" t="s">
        <v>4107</v>
      </c>
      <c r="G46" s="477" t="str">
        <f t="shared" si="0"/>
        <v>클릭불가</v>
      </c>
      <c r="H46" s="155" t="s">
        <v>1161</v>
      </c>
      <c r="I46" s="34" t="s">
        <v>3734</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3748</v>
      </c>
      <c r="AO46" s="284"/>
      <c r="AP46" s="284"/>
      <c r="AQ46" s="314"/>
      <c r="AS46" s="632"/>
      <c r="AT46" s="632"/>
      <c r="AU46" s="632"/>
      <c r="AZ46" s="339"/>
      <c r="BA46" s="656"/>
      <c r="BB46" s="155" t="s">
        <v>3710</v>
      </c>
      <c r="BD46" s="155"/>
      <c r="BE46" s="155"/>
      <c r="BF46" s="339" t="s">
        <v>3964</v>
      </c>
      <c r="BG46" s="155"/>
      <c r="BH46" s="155" t="s">
        <v>3965</v>
      </c>
    </row>
    <row r="47" spans="1:60" ht="17.25" customHeight="1" thickBot="1">
      <c r="A47" s="155">
        <v>40</v>
      </c>
      <c r="B47" s="155" t="s">
        <v>3652</v>
      </c>
      <c r="C47" s="155" t="s">
        <v>920</v>
      </c>
      <c r="D47" s="155" t="s">
        <v>920</v>
      </c>
      <c r="E47" s="155">
        <v>13</v>
      </c>
      <c r="F47" s="34" t="s">
        <v>4107</v>
      </c>
      <c r="G47" s="477" t="str">
        <f t="shared" si="0"/>
        <v>클릭불가</v>
      </c>
      <c r="H47" s="155" t="s">
        <v>1177</v>
      </c>
      <c r="I47" s="34" t="s">
        <v>3735</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3749</v>
      </c>
      <c r="AO47" s="316"/>
      <c r="AP47" s="316"/>
      <c r="AQ47" s="317"/>
      <c r="AS47" s="632"/>
      <c r="AT47" s="632"/>
      <c r="AU47" s="632"/>
      <c r="AZ47" s="339"/>
      <c r="BA47" s="155"/>
      <c r="BB47" s="155"/>
      <c r="BD47" s="155"/>
      <c r="BE47" s="155"/>
      <c r="BF47" s="155"/>
      <c r="BG47" s="155"/>
      <c r="BH47" s="155"/>
    </row>
    <row r="48" spans="1:60" ht="17.25" customHeight="1" thickBot="1">
      <c r="A48" s="155">
        <v>41</v>
      </c>
      <c r="B48" s="155" t="s">
        <v>3652</v>
      </c>
      <c r="C48" s="155" t="s">
        <v>920</v>
      </c>
      <c r="D48" s="155" t="s">
        <v>920</v>
      </c>
      <c r="E48" s="155">
        <v>14</v>
      </c>
      <c r="F48" s="34" t="s">
        <v>4107</v>
      </c>
      <c r="G48" s="477" t="str">
        <f t="shared" si="0"/>
        <v>클릭불가</v>
      </c>
      <c r="H48" s="155" t="s">
        <v>1182</v>
      </c>
      <c r="I48" s="34" t="s">
        <v>3736</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632" t="s">
        <v>3768</v>
      </c>
      <c r="AT48" s="632"/>
      <c r="AU48" s="632"/>
      <c r="AZ48" s="339"/>
      <c r="BA48" s="155"/>
      <c r="BB48" s="155"/>
      <c r="BD48" s="155"/>
      <c r="BE48" s="155"/>
      <c r="BF48" s="155"/>
      <c r="BG48" s="155"/>
      <c r="BH48" s="155"/>
    </row>
    <row r="49" spans="1:60" ht="16.5" customHeight="1">
      <c r="A49" s="155">
        <v>42</v>
      </c>
      <c r="B49" s="155" t="s">
        <v>3652</v>
      </c>
      <c r="C49" s="155" t="s">
        <v>424</v>
      </c>
      <c r="D49" s="155" t="s">
        <v>3682</v>
      </c>
      <c r="E49" s="155">
        <v>1</v>
      </c>
      <c r="F49" s="34" t="s">
        <v>4107</v>
      </c>
      <c r="G49" s="477" t="str">
        <f t="shared" si="0"/>
        <v>클릭불가</v>
      </c>
      <c r="H49" s="155" t="s">
        <v>1205</v>
      </c>
      <c r="I49" s="34" t="s">
        <v>3738</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632"/>
      <c r="AT49" s="632"/>
      <c r="AU49" s="632"/>
      <c r="AZ49" s="339"/>
      <c r="BA49" s="155"/>
      <c r="BB49" s="155"/>
      <c r="BD49" s="155"/>
      <c r="BE49" s="155"/>
      <c r="BF49" s="155"/>
      <c r="BG49" s="155"/>
      <c r="BH49" s="155"/>
    </row>
    <row r="50" spans="1:60">
      <c r="A50" s="155">
        <v>43</v>
      </c>
      <c r="B50" s="155" t="s">
        <v>3652</v>
      </c>
      <c r="C50" s="155" t="s">
        <v>424</v>
      </c>
      <c r="D50" s="155" t="s">
        <v>3682</v>
      </c>
      <c r="E50" s="155">
        <v>8</v>
      </c>
      <c r="F50" s="34" t="s">
        <v>4107</v>
      </c>
      <c r="G50" s="477" t="str">
        <f t="shared" si="0"/>
        <v>클릭불가</v>
      </c>
      <c r="H50" s="155" t="s">
        <v>1209</v>
      </c>
      <c r="I50" s="164" t="s">
        <v>3775</v>
      </c>
      <c r="J50" s="155" t="str">
        <f t="shared" si="1"/>
        <v>#Damage</v>
      </c>
      <c r="K50" s="155" t="str">
        <f t="shared" si="2"/>
        <v>~Damage</v>
      </c>
      <c r="R50" s="155"/>
      <c r="S50" s="2"/>
      <c r="T50" s="155">
        <v>1</v>
      </c>
      <c r="U50" s="155">
        <v>10</v>
      </c>
      <c r="X50" s="372"/>
      <c r="Y50" s="373"/>
      <c r="Z50"/>
      <c r="AB50" s="155"/>
      <c r="AZ50" s="339"/>
      <c r="BA50" s="648" t="s">
        <v>3773</v>
      </c>
      <c r="BB50" s="648"/>
      <c r="BC50" s="648"/>
      <c r="BD50" s="155"/>
      <c r="BE50" s="155"/>
      <c r="BF50" s="155"/>
      <c r="BG50" s="155"/>
      <c r="BH50" s="155"/>
    </row>
    <row r="51" spans="1:60">
      <c r="A51" s="155">
        <v>44</v>
      </c>
      <c r="B51" s="155" t="s">
        <v>1213</v>
      </c>
      <c r="C51" s="155" t="s">
        <v>566</v>
      </c>
      <c r="D51" s="155" t="s">
        <v>1214</v>
      </c>
      <c r="E51" s="155">
        <v>0</v>
      </c>
      <c r="F51" s="155" t="s">
        <v>4110</v>
      </c>
      <c r="G51" s="477" t="str">
        <f t="shared" si="0"/>
        <v>대상</v>
      </c>
      <c r="H51" s="155" t="s">
        <v>3853</v>
      </c>
      <c r="I51" s="155" t="s">
        <v>4407</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3764</v>
      </c>
      <c r="BB51" s="155"/>
      <c r="BC51" s="293"/>
      <c r="BD51" s="155"/>
      <c r="BE51" s="155"/>
      <c r="BF51" s="155"/>
      <c r="BG51" s="155"/>
      <c r="BH51" s="155"/>
    </row>
    <row r="52" spans="1:60" ht="16.5" customHeight="1">
      <c r="A52" s="155">
        <v>45</v>
      </c>
      <c r="B52" s="155" t="s">
        <v>1213</v>
      </c>
      <c r="C52" s="155" t="s">
        <v>566</v>
      </c>
      <c r="D52" s="155" t="s">
        <v>1214</v>
      </c>
      <c r="E52" s="155">
        <v>1</v>
      </c>
      <c r="F52" s="155" t="s">
        <v>4110</v>
      </c>
      <c r="G52" s="477" t="str">
        <f t="shared" si="0"/>
        <v>대상</v>
      </c>
      <c r="H52" s="155" t="s">
        <v>4359</v>
      </c>
      <c r="I52" s="155" t="s">
        <v>4408</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3771</v>
      </c>
      <c r="BB52" s="155"/>
      <c r="BC52" s="293"/>
      <c r="BD52" s="155"/>
      <c r="BE52" s="279"/>
      <c r="BF52" s="396"/>
      <c r="BH52" s="155"/>
    </row>
    <row r="53" spans="1:60">
      <c r="A53" s="155">
        <v>46</v>
      </c>
      <c r="B53" s="155" t="s">
        <v>1213</v>
      </c>
      <c r="C53" s="155" t="s">
        <v>566</v>
      </c>
      <c r="D53" s="155" t="s">
        <v>1214</v>
      </c>
      <c r="E53" s="155">
        <v>3</v>
      </c>
      <c r="F53" s="155" t="s">
        <v>4110</v>
      </c>
      <c r="G53" s="477" t="str">
        <f t="shared" si="0"/>
        <v>대상</v>
      </c>
      <c r="H53" s="155" t="s">
        <v>3838</v>
      </c>
      <c r="I53" s="155" t="s">
        <v>4409</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3772</v>
      </c>
      <c r="BB53" s="155"/>
      <c r="BC53" s="293"/>
      <c r="BD53" s="155"/>
      <c r="BE53" s="279"/>
      <c r="BF53" s="396"/>
      <c r="BH53" s="155"/>
    </row>
    <row r="54" spans="1:60">
      <c r="A54" s="155">
        <v>47</v>
      </c>
      <c r="B54" s="155" t="s">
        <v>1213</v>
      </c>
      <c r="C54" s="155" t="s">
        <v>566</v>
      </c>
      <c r="D54" s="155" t="s">
        <v>1214</v>
      </c>
      <c r="E54" s="155">
        <v>3</v>
      </c>
      <c r="F54" s="155" t="s">
        <v>4110</v>
      </c>
      <c r="G54" s="477" t="str">
        <f t="shared" si="0"/>
        <v>대상</v>
      </c>
      <c r="H54" s="155" t="s">
        <v>3839</v>
      </c>
      <c r="I54" s="155" t="s">
        <v>4410</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4110</v>
      </c>
      <c r="G55" s="477" t="str">
        <f t="shared" si="0"/>
        <v>대상</v>
      </c>
      <c r="H55" s="155" t="s">
        <v>4358</v>
      </c>
      <c r="I55" s="155" t="s">
        <v>4411</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4110</v>
      </c>
      <c r="G56" s="477" t="str">
        <f t="shared" si="0"/>
        <v>대상</v>
      </c>
      <c r="H56" s="155" t="s">
        <v>3840</v>
      </c>
      <c r="I56" s="155" t="s">
        <v>4412</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4110</v>
      </c>
      <c r="G57" s="477" t="str">
        <f t="shared" si="0"/>
        <v>대상</v>
      </c>
      <c r="H57" s="155" t="s">
        <v>3841</v>
      </c>
      <c r="I57" s="155" t="s">
        <v>4413</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4110</v>
      </c>
      <c r="G58" s="477" t="str">
        <f t="shared" si="0"/>
        <v>대상</v>
      </c>
      <c r="H58" s="155" t="s">
        <v>3842</v>
      </c>
      <c r="I58" s="155" t="s">
        <v>4414</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4110</v>
      </c>
      <c r="G59" s="477" t="str">
        <f t="shared" si="0"/>
        <v>대상</v>
      </c>
      <c r="H59" s="155" t="s">
        <v>3843</v>
      </c>
      <c r="I59" s="155" t="s">
        <v>4415</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4112</v>
      </c>
      <c r="G60" s="477" t="str">
        <f t="shared" si="0"/>
        <v>즉발</v>
      </c>
      <c r="H60" s="155" t="s">
        <v>1261</v>
      </c>
      <c r="I60" s="155" t="s">
        <v>1263</v>
      </c>
      <c r="J60" s="155" t="str">
        <f t="shared" si="1"/>
        <v>#Range</v>
      </c>
      <c r="K60" s="155" t="str">
        <f t="shared" si="2"/>
        <v/>
      </c>
      <c r="R60" s="155"/>
      <c r="S60" s="155"/>
      <c r="V60" s="155">
        <v>200</v>
      </c>
      <c r="X60" s="372"/>
      <c r="Y60" s="373"/>
      <c r="Z60"/>
      <c r="AB60" s="155"/>
      <c r="AD60" s="598" t="s">
        <v>3978</v>
      </c>
      <c r="AE60" s="599"/>
      <c r="AF60" s="599"/>
      <c r="AG60" s="599"/>
      <c r="AH60" s="599"/>
      <c r="AI60" s="599"/>
      <c r="AJ60" s="600"/>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4112</v>
      </c>
      <c r="G61" s="477" t="str">
        <f t="shared" si="0"/>
        <v>즉발</v>
      </c>
      <c r="H61" s="155" t="s">
        <v>1270</v>
      </c>
      <c r="I61" s="155" t="s">
        <v>3855</v>
      </c>
      <c r="J61" s="155" t="str">
        <f t="shared" si="1"/>
        <v>#Range</v>
      </c>
      <c r="K61" s="155" t="str">
        <f t="shared" si="2"/>
        <v/>
      </c>
      <c r="R61" s="155"/>
      <c r="S61" s="155"/>
      <c r="V61" s="155">
        <v>200</v>
      </c>
      <c r="X61" s="372"/>
      <c r="Y61" s="373"/>
      <c r="Z61"/>
      <c r="AB61" s="155"/>
      <c r="AD61" s="601"/>
      <c r="AE61" s="602"/>
      <c r="AF61" s="602"/>
      <c r="AG61" s="602"/>
      <c r="AH61" s="602"/>
      <c r="AI61" s="602"/>
      <c r="AJ61" s="603"/>
      <c r="AM61" s="34" t="s">
        <v>4096</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4112</v>
      </c>
      <c r="G62" s="477" t="str">
        <f t="shared" si="0"/>
        <v>즉발</v>
      </c>
      <c r="H62" s="155" t="s">
        <v>3844</v>
      </c>
      <c r="I62" s="155" t="s">
        <v>3856</v>
      </c>
      <c r="J62" s="155" t="str">
        <f t="shared" si="1"/>
        <v>#Range</v>
      </c>
      <c r="K62" s="155" t="str">
        <f t="shared" si="2"/>
        <v/>
      </c>
      <c r="R62" s="155"/>
      <c r="S62" s="155"/>
      <c r="V62" s="155">
        <v>200</v>
      </c>
      <c r="X62" s="372"/>
      <c r="Y62" s="373"/>
      <c r="Z62"/>
      <c r="AB62" s="155"/>
      <c r="AD62" s="604"/>
      <c r="AE62" s="605"/>
      <c r="AF62" s="605"/>
      <c r="AG62" s="605"/>
      <c r="AH62" s="605"/>
      <c r="AI62" s="605"/>
      <c r="AJ62" s="606"/>
      <c r="AM62" s="621" t="s">
        <v>4095</v>
      </c>
      <c r="AN62" s="593" t="s">
        <v>3875</v>
      </c>
      <c r="AO62" s="593"/>
      <c r="AP62" s="619"/>
      <c r="AQ62" s="593" t="s">
        <v>3876</v>
      </c>
      <c r="AR62" s="619"/>
      <c r="AS62" s="593" t="s">
        <v>4094</v>
      </c>
      <c r="AT62" s="619"/>
      <c r="AU62" s="593" t="s">
        <v>4185</v>
      </c>
      <c r="AV62" s="619"/>
      <c r="AW62" s="593" t="s">
        <v>4222</v>
      </c>
      <c r="AX62" s="619"/>
      <c r="AY62" s="593" t="s">
        <v>4293</v>
      </c>
      <c r="AZ62" s="594"/>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4029</v>
      </c>
      <c r="G63" s="477" t="str">
        <f t="shared" si="0"/>
        <v>지점-위치</v>
      </c>
      <c r="H63" s="155" t="s">
        <v>3845</v>
      </c>
      <c r="I63" s="155" t="s">
        <v>4325</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07" t="s">
        <v>3877</v>
      </c>
      <c r="AE63" s="609" t="s">
        <v>3752</v>
      </c>
      <c r="AF63" s="609"/>
      <c r="AG63" s="611" t="s">
        <v>3757</v>
      </c>
      <c r="AH63" s="612"/>
      <c r="AI63" s="613"/>
      <c r="AJ63" s="628" t="s">
        <v>2574</v>
      </c>
      <c r="AM63" s="607"/>
      <c r="AN63" s="595"/>
      <c r="AO63" s="595"/>
      <c r="AP63" s="620"/>
      <c r="AQ63" s="595"/>
      <c r="AR63" s="620"/>
      <c r="AS63" s="595"/>
      <c r="AT63" s="620"/>
      <c r="AU63" s="595"/>
      <c r="AV63" s="620"/>
      <c r="AW63" s="595"/>
      <c r="AX63" s="620"/>
      <c r="AY63" s="595"/>
      <c r="AZ63" s="596"/>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4112</v>
      </c>
      <c r="G64" s="477" t="str">
        <f t="shared" si="0"/>
        <v>즉발</v>
      </c>
      <c r="H64" s="155" t="s">
        <v>3846</v>
      </c>
      <c r="I64" s="155" t="s">
        <v>3857</v>
      </c>
      <c r="J64" s="155" t="str">
        <f t="shared" si="1"/>
        <v>#Range</v>
      </c>
      <c r="K64" s="155" t="str">
        <f t="shared" si="2"/>
        <v/>
      </c>
      <c r="R64" s="155"/>
      <c r="S64" s="155"/>
      <c r="V64" s="155">
        <v>200</v>
      </c>
      <c r="X64" s="372"/>
      <c r="Y64" s="373"/>
      <c r="Z64"/>
      <c r="AB64" s="155"/>
      <c r="AD64" s="608"/>
      <c r="AE64" s="610"/>
      <c r="AF64" s="610"/>
      <c r="AG64" s="614"/>
      <c r="AH64" s="615"/>
      <c r="AI64" s="616"/>
      <c r="AJ64" s="629"/>
      <c r="AM64" s="608"/>
      <c r="AN64" s="430" t="s">
        <v>4224</v>
      </c>
      <c r="AO64" s="430" t="s">
        <v>494</v>
      </c>
      <c r="AP64" s="431" t="s">
        <v>4092</v>
      </c>
      <c r="AQ64" s="430" t="s">
        <v>3979</v>
      </c>
      <c r="AR64" s="439" t="s">
        <v>3980</v>
      </c>
      <c r="AS64" s="430" t="s">
        <v>4224</v>
      </c>
      <c r="AT64" s="439" t="s">
        <v>1608</v>
      </c>
      <c r="AU64" s="450" t="s">
        <v>4142</v>
      </c>
      <c r="AV64" s="451" t="s">
        <v>4043</v>
      </c>
      <c r="AW64" s="302" t="s">
        <v>4224</v>
      </c>
      <c r="AX64" s="302" t="s">
        <v>3681</v>
      </c>
      <c r="AY64" s="302" t="s">
        <v>4224</v>
      </c>
      <c r="AZ64" s="459" t="s">
        <v>3685</v>
      </c>
      <c r="BA64" s="155"/>
      <c r="BB64" s="394"/>
      <c r="BC64" s="394"/>
      <c r="BD64" s="279"/>
      <c r="BE64" s="396"/>
      <c r="BF64" s="396"/>
      <c r="BG64" s="155"/>
      <c r="BH64" s="155"/>
    </row>
    <row r="65" spans="1:60">
      <c r="A65" s="155">
        <v>58</v>
      </c>
      <c r="B65" s="155" t="s">
        <v>1213</v>
      </c>
      <c r="C65" s="155" t="s">
        <v>425</v>
      </c>
      <c r="D65" s="155" t="s">
        <v>1260</v>
      </c>
      <c r="E65" s="155">
        <v>5</v>
      </c>
      <c r="F65" s="155" t="s">
        <v>4112</v>
      </c>
      <c r="G65" s="477" t="str">
        <f t="shared" si="0"/>
        <v>즉발</v>
      </c>
      <c r="H65" s="155" t="s">
        <v>3847</v>
      </c>
      <c r="I65" s="155" t="s">
        <v>3858</v>
      </c>
      <c r="J65" s="155" t="str">
        <f t="shared" si="1"/>
        <v>#Range</v>
      </c>
      <c r="K65" s="155" t="str">
        <f t="shared" si="2"/>
        <v/>
      </c>
      <c r="R65" s="155"/>
      <c r="S65" s="155"/>
      <c r="V65" s="155">
        <v>200</v>
      </c>
      <c r="X65" s="372"/>
      <c r="Y65" s="373"/>
      <c r="Z65"/>
      <c r="AB65" s="155"/>
      <c r="AD65" s="331" t="s">
        <v>3759</v>
      </c>
      <c r="AE65" s="302" t="s">
        <v>3878</v>
      </c>
      <c r="AF65" s="302" t="s">
        <v>3879</v>
      </c>
      <c r="AG65" s="626" t="s">
        <v>3675</v>
      </c>
      <c r="AH65" s="627"/>
      <c r="AI65" s="303" t="s">
        <v>3981</v>
      </c>
      <c r="AJ65" s="321" t="s">
        <v>920</v>
      </c>
      <c r="AM65" s="460">
        <v>0</v>
      </c>
      <c r="AN65" s="432" t="s">
        <v>913</v>
      </c>
      <c r="AO65" s="432" t="s">
        <v>918</v>
      </c>
      <c r="AP65" s="300"/>
      <c r="AQ65" s="432" t="s">
        <v>3995</v>
      </c>
      <c r="AR65" s="438" t="s">
        <v>3997</v>
      </c>
      <c r="AS65" s="343" t="s">
        <v>913</v>
      </c>
      <c r="AT65" s="300"/>
      <c r="AU65" s="301" t="s">
        <v>4149</v>
      </c>
      <c r="AV65" s="444"/>
      <c r="AW65" s="343" t="s">
        <v>3666</v>
      </c>
      <c r="AX65" s="324" t="s">
        <v>1964</v>
      </c>
      <c r="AY65" s="343" t="s">
        <v>3666</v>
      </c>
      <c r="AZ65" s="422" t="s">
        <v>918</v>
      </c>
      <c r="BA65" s="155"/>
      <c r="BB65" s="394"/>
      <c r="BC65" s="394"/>
      <c r="BD65" s="279"/>
      <c r="BE65" s="396"/>
      <c r="BF65" s="396"/>
      <c r="BG65" s="155"/>
      <c r="BH65" s="155"/>
    </row>
    <row r="66" spans="1:60">
      <c r="A66" s="155">
        <v>59</v>
      </c>
      <c r="B66" s="155" t="s">
        <v>1213</v>
      </c>
      <c r="C66" s="155" t="s">
        <v>425</v>
      </c>
      <c r="D66" s="155" t="s">
        <v>1260</v>
      </c>
      <c r="E66" s="155">
        <v>6</v>
      </c>
      <c r="F66" s="155" t="s">
        <v>4112</v>
      </c>
      <c r="G66" s="477" t="str">
        <f t="shared" si="0"/>
        <v>즉발</v>
      </c>
      <c r="H66" s="155" t="s">
        <v>3848</v>
      </c>
      <c r="I66" s="155" t="s">
        <v>3859</v>
      </c>
      <c r="J66" s="155" t="str">
        <f t="shared" si="1"/>
        <v>#Range</v>
      </c>
      <c r="K66" s="155" t="str">
        <f t="shared" si="2"/>
        <v/>
      </c>
      <c r="R66" s="155"/>
      <c r="S66" s="155"/>
      <c r="V66" s="155">
        <v>200</v>
      </c>
      <c r="X66" s="372"/>
      <c r="Y66" s="373"/>
      <c r="Z66"/>
      <c r="AB66" s="155"/>
      <c r="AD66" s="332">
        <v>0</v>
      </c>
      <c r="AE66" s="343" t="s">
        <v>3996</v>
      </c>
      <c r="AF66" s="343" t="s">
        <v>3998</v>
      </c>
      <c r="AG66" s="301"/>
      <c r="AH66" s="343" t="s">
        <v>3982</v>
      </c>
      <c r="AI66" s="300"/>
      <c r="AJ66" s="322" t="s">
        <v>1409</v>
      </c>
      <c r="AM66" s="460">
        <v>1</v>
      </c>
      <c r="AN66" s="432"/>
      <c r="AO66" s="432"/>
      <c r="AP66" s="300" t="s">
        <v>1205</v>
      </c>
      <c r="AQ66" s="432" t="s">
        <v>3999</v>
      </c>
      <c r="AR66" s="438" t="s">
        <v>4001</v>
      </c>
      <c r="AS66" s="343"/>
      <c r="AT66" s="300" t="s">
        <v>1609</v>
      </c>
      <c r="AU66" s="301" t="s">
        <v>4135</v>
      </c>
      <c r="AV66" s="414"/>
      <c r="AW66" s="343"/>
      <c r="AX66" s="324" t="s">
        <v>4187</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4112</v>
      </c>
      <c r="G67" s="477" t="str">
        <f t="shared" si="0"/>
        <v>즉발</v>
      </c>
      <c r="H67" s="155" t="s">
        <v>3849</v>
      </c>
      <c r="I67" s="155" t="s">
        <v>3860</v>
      </c>
      <c r="J67" s="155" t="str">
        <f t="shared" si="1"/>
        <v>#Range</v>
      </c>
      <c r="K67" s="155" t="str">
        <f t="shared" si="2"/>
        <v/>
      </c>
      <c r="R67" s="155"/>
      <c r="S67" s="155"/>
      <c r="V67" s="155">
        <v>200</v>
      </c>
      <c r="X67" s="372"/>
      <c r="Y67" s="373"/>
      <c r="Z67"/>
      <c r="AB67" s="155"/>
      <c r="AD67" s="332">
        <v>1</v>
      </c>
      <c r="AE67" s="343" t="s">
        <v>4000</v>
      </c>
      <c r="AF67" s="343" t="s">
        <v>4002</v>
      </c>
      <c r="AG67" s="301" t="s">
        <v>3983</v>
      </c>
      <c r="AH67" s="343"/>
      <c r="AI67" s="300"/>
      <c r="AJ67" s="322" t="s">
        <v>4082</v>
      </c>
      <c r="AM67" s="460">
        <v>2</v>
      </c>
      <c r="AN67" s="432" t="s">
        <v>914</v>
      </c>
      <c r="AO67" s="432" t="s">
        <v>494</v>
      </c>
      <c r="AP67" s="300"/>
      <c r="AQ67" s="432"/>
      <c r="AR67" s="438"/>
      <c r="AS67" s="343"/>
      <c r="AT67" s="300"/>
      <c r="AU67" s="301"/>
      <c r="AV67" s="452"/>
      <c r="AW67" s="343" t="s">
        <v>914</v>
      </c>
      <c r="AX67" s="324" t="s">
        <v>4212</v>
      </c>
      <c r="AY67" s="343"/>
      <c r="AZ67" s="422" t="s">
        <v>4246</v>
      </c>
      <c r="BA67" s="155"/>
      <c r="BB67" s="394"/>
      <c r="BC67" s="394"/>
      <c r="BD67" s="279"/>
      <c r="BE67" s="396"/>
      <c r="BF67" s="396"/>
      <c r="BG67" s="155"/>
      <c r="BH67" s="155"/>
    </row>
    <row r="68" spans="1:60">
      <c r="A68" s="155">
        <v>61</v>
      </c>
      <c r="B68" s="155" t="s">
        <v>1213</v>
      </c>
      <c r="C68" s="155" t="s">
        <v>3862</v>
      </c>
      <c r="D68" s="155" t="s">
        <v>3675</v>
      </c>
      <c r="E68" s="155">
        <v>8</v>
      </c>
      <c r="F68" s="155" t="s">
        <v>4112</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3984</v>
      </c>
      <c r="AI68" s="337"/>
      <c r="AJ68" s="322" t="s">
        <v>4083</v>
      </c>
      <c r="AM68" s="460">
        <v>3</v>
      </c>
      <c r="AN68" s="432"/>
      <c r="AO68" s="432"/>
      <c r="AP68" s="300"/>
      <c r="AQ68" s="432" t="s">
        <v>4003</v>
      </c>
      <c r="AR68" s="438"/>
      <c r="AS68" s="343"/>
      <c r="AT68" s="300" t="s">
        <v>1551</v>
      </c>
      <c r="AU68" s="301"/>
      <c r="AV68" s="414" t="s">
        <v>4139</v>
      </c>
      <c r="AW68" s="343"/>
      <c r="AX68" s="324" t="s">
        <v>4211</v>
      </c>
      <c r="AY68" s="343"/>
      <c r="AZ68" s="422"/>
      <c r="BA68" s="155"/>
      <c r="BB68" s="394"/>
      <c r="BC68" s="394"/>
      <c r="BD68" s="279"/>
      <c r="BE68" s="396"/>
      <c r="BF68" s="396"/>
      <c r="BG68" s="155"/>
      <c r="BH68" s="155"/>
    </row>
    <row r="69" spans="1:60" ht="16.5" customHeight="1">
      <c r="A69" s="155">
        <v>62</v>
      </c>
      <c r="B69" s="155" t="s">
        <v>1213</v>
      </c>
      <c r="C69" s="155" t="s">
        <v>3862</v>
      </c>
      <c r="D69" s="155" t="s">
        <v>1260</v>
      </c>
      <c r="E69" s="155">
        <v>9</v>
      </c>
      <c r="F69" s="155" t="s">
        <v>4112</v>
      </c>
      <c r="G69" s="477" t="str">
        <f t="shared" si="0"/>
        <v>즉발</v>
      </c>
      <c r="H69" s="155" t="s">
        <v>1361</v>
      </c>
      <c r="I69" s="155" t="s">
        <v>3861</v>
      </c>
      <c r="J69" s="155" t="str">
        <f t="shared" si="1"/>
        <v>#Range</v>
      </c>
      <c r="K69" s="155" t="str">
        <f t="shared" si="2"/>
        <v/>
      </c>
      <c r="R69" s="155"/>
      <c r="S69" s="155"/>
      <c r="V69" s="155">
        <v>200</v>
      </c>
      <c r="X69" s="372"/>
      <c r="Y69" s="373"/>
      <c r="Z69"/>
      <c r="AB69" s="155"/>
      <c r="AD69" s="332">
        <v>3</v>
      </c>
      <c r="AE69" s="343" t="s">
        <v>4004</v>
      </c>
      <c r="AF69" s="343"/>
      <c r="AG69" s="301"/>
      <c r="AH69" s="343" t="s">
        <v>3985</v>
      </c>
      <c r="AI69" s="300" t="s">
        <v>3992</v>
      </c>
      <c r="AJ69" s="322" t="s">
        <v>4084</v>
      </c>
      <c r="AM69" s="460">
        <v>4</v>
      </c>
      <c r="AN69" s="432"/>
      <c r="AO69" s="434"/>
      <c r="AP69" s="337" t="s">
        <v>1189</v>
      </c>
      <c r="AQ69" s="432" t="s">
        <v>4005</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4112</v>
      </c>
      <c r="G70" s="477" t="str">
        <f t="shared" si="0"/>
        <v>즉발</v>
      </c>
      <c r="H70" s="155" t="s">
        <v>1377</v>
      </c>
      <c r="I70" s="155" t="s">
        <v>3872</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4006</v>
      </c>
      <c r="AF70" s="323"/>
      <c r="AG70" s="301" t="s">
        <v>3986</v>
      </c>
      <c r="AH70" s="343"/>
      <c r="AI70" s="337"/>
      <c r="AJ70" s="322" t="s">
        <v>4085</v>
      </c>
      <c r="AM70" s="460">
        <v>5</v>
      </c>
      <c r="AN70" s="432" t="s">
        <v>935</v>
      </c>
      <c r="AO70" s="435" t="s">
        <v>979</v>
      </c>
      <c r="AP70" s="300"/>
      <c r="AQ70" s="432"/>
      <c r="AR70" s="438"/>
      <c r="AS70" s="343"/>
      <c r="AT70" s="300"/>
      <c r="AU70" s="301" t="s">
        <v>4141</v>
      </c>
      <c r="AV70" s="452"/>
      <c r="AW70" s="343"/>
      <c r="AX70" s="428" t="s">
        <v>4189</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4112</v>
      </c>
      <c r="G71" s="477" t="str">
        <f t="shared" si="0"/>
        <v>즉발</v>
      </c>
      <c r="H71" s="155" t="s">
        <v>3850</v>
      </c>
      <c r="I71" s="155" t="s">
        <v>3873</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3987</v>
      </c>
      <c r="AH71" s="343"/>
      <c r="AI71" s="300" t="s">
        <v>3993</v>
      </c>
      <c r="AJ71" s="322" t="s">
        <v>4086</v>
      </c>
      <c r="AM71" s="460">
        <v>6</v>
      </c>
      <c r="AN71" s="432"/>
      <c r="AO71" s="432"/>
      <c r="AP71" s="300"/>
      <c r="AQ71" s="432"/>
      <c r="AR71" s="442" t="s">
        <v>4009</v>
      </c>
      <c r="AS71" s="343"/>
      <c r="AT71" s="300" t="s">
        <v>1572</v>
      </c>
      <c r="AU71" s="301"/>
      <c r="AV71" s="414" t="s">
        <v>4133</v>
      </c>
      <c r="AW71" s="343"/>
      <c r="AX71" s="428" t="s">
        <v>4208</v>
      </c>
      <c r="AY71" s="343"/>
      <c r="AZ71" s="422" t="s">
        <v>2137</v>
      </c>
      <c r="BA71" s="155"/>
      <c r="BB71" s="394"/>
      <c r="BC71" s="394"/>
      <c r="BD71" s="279"/>
      <c r="BE71" s="396"/>
      <c r="BF71" s="396"/>
      <c r="BG71" s="155"/>
      <c r="BH71" s="155"/>
    </row>
    <row r="72" spans="1:60">
      <c r="A72" s="155">
        <v>65</v>
      </c>
      <c r="B72" s="155" t="s">
        <v>1213</v>
      </c>
      <c r="C72" s="155" t="s">
        <v>3862</v>
      </c>
      <c r="D72" s="155" t="s">
        <v>1376</v>
      </c>
      <c r="E72" s="155">
        <v>7</v>
      </c>
      <c r="F72" s="155" t="s">
        <v>4112</v>
      </c>
      <c r="G72" s="477" t="str">
        <f t="shared" ref="G72:G135" si="6">IF(ISBLANK($H72),"",INDEX($5:$5,MATCH(F72,$4:$4,0)))</f>
        <v>즉발</v>
      </c>
      <c r="H72" s="155" t="s">
        <v>3851</v>
      </c>
      <c r="I72" s="155" t="s">
        <v>3874</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4010</v>
      </c>
      <c r="AG72" s="336"/>
      <c r="AH72" s="343" t="s">
        <v>3988</v>
      </c>
      <c r="AI72" s="300"/>
      <c r="AJ72" s="322" t="s">
        <v>4087</v>
      </c>
      <c r="AM72" s="460">
        <v>7</v>
      </c>
      <c r="AN72" s="432"/>
      <c r="AO72" s="441"/>
      <c r="AP72" s="446" t="s">
        <v>3761</v>
      </c>
      <c r="AQ72" s="436" t="s">
        <v>4007</v>
      </c>
      <c r="AR72" s="438"/>
      <c r="AS72" s="343"/>
      <c r="AT72" s="300"/>
      <c r="AU72" s="301"/>
      <c r="AV72" s="453"/>
      <c r="AW72" s="343"/>
      <c r="AX72" s="428" t="s">
        <v>4206</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4107</v>
      </c>
      <c r="G73" s="477" t="str">
        <f t="shared" si="6"/>
        <v>클릭불가</v>
      </c>
      <c r="H73" s="155" t="s">
        <v>1409</v>
      </c>
      <c r="I73" s="155" t="s">
        <v>3864</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4008</v>
      </c>
      <c r="AF73" s="335"/>
      <c r="AG73" s="301" t="s">
        <v>3989</v>
      </c>
      <c r="AH73" s="343"/>
      <c r="AI73" s="300" t="s">
        <v>3994</v>
      </c>
      <c r="AJ73" s="322" t="s">
        <v>4088</v>
      </c>
      <c r="AM73" s="460">
        <v>8</v>
      </c>
      <c r="AN73" s="432" t="s">
        <v>945</v>
      </c>
      <c r="AO73" s="432"/>
      <c r="AP73" s="414" t="s">
        <v>4097</v>
      </c>
      <c r="AQ73" s="432"/>
      <c r="AR73" s="442" t="s">
        <v>4011</v>
      </c>
      <c r="AS73" s="324" t="s">
        <v>4098</v>
      </c>
      <c r="AT73" s="300"/>
      <c r="AU73" s="416"/>
      <c r="AV73" s="452"/>
      <c r="AW73" s="324"/>
      <c r="AX73" s="284"/>
      <c r="AY73" s="324"/>
      <c r="AZ73" s="422" t="s">
        <v>4250</v>
      </c>
      <c r="BA73" s="155"/>
      <c r="BB73" s="394"/>
      <c r="BC73" s="394"/>
      <c r="BD73" s="279"/>
      <c r="BE73" s="396"/>
      <c r="BF73" s="396"/>
      <c r="BG73" s="155"/>
      <c r="BH73" s="155"/>
    </row>
    <row r="74" spans="1:60">
      <c r="A74" s="155">
        <v>67</v>
      </c>
      <c r="B74" s="155" t="s">
        <v>1213</v>
      </c>
      <c r="C74" s="155" t="s">
        <v>920</v>
      </c>
      <c r="D74" s="155" t="s">
        <v>920</v>
      </c>
      <c r="E74" s="155">
        <v>1</v>
      </c>
      <c r="F74" s="155" t="s">
        <v>4107</v>
      </c>
      <c r="G74" s="477" t="str">
        <f t="shared" si="6"/>
        <v>클릭불가</v>
      </c>
      <c r="H74" s="155" t="s">
        <v>3863</v>
      </c>
      <c r="I74" s="155" t="s">
        <v>3904</v>
      </c>
      <c r="J74" s="155" t="str">
        <f t="shared" si="7"/>
        <v/>
      </c>
      <c r="K74" s="155" t="str">
        <f t="shared" si="8"/>
        <v/>
      </c>
      <c r="R74" s="155"/>
      <c r="S74" s="155"/>
      <c r="X74" s="372"/>
      <c r="Y74" s="373"/>
      <c r="Z74"/>
      <c r="AB74" s="155"/>
      <c r="AD74" s="332">
        <v>8</v>
      </c>
      <c r="AE74" s="343"/>
      <c r="AF74" s="402" t="s">
        <v>4012</v>
      </c>
      <c r="AG74" s="301"/>
      <c r="AH74" s="343" t="s">
        <v>3990</v>
      </c>
      <c r="AI74" s="300"/>
      <c r="AJ74" s="322" t="s">
        <v>4089</v>
      </c>
      <c r="AM74" s="460">
        <v>9</v>
      </c>
      <c r="AN74" s="432"/>
      <c r="AO74" s="441"/>
      <c r="AP74" s="446" t="s">
        <v>3762</v>
      </c>
      <c r="AQ74" s="432"/>
      <c r="AR74" s="438"/>
      <c r="AS74" s="343"/>
      <c r="AT74" s="445" t="s">
        <v>4071</v>
      </c>
      <c r="AU74" s="416"/>
      <c r="AV74" s="452" t="s">
        <v>4147</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4107</v>
      </c>
      <c r="G75" s="477" t="str">
        <f t="shared" si="6"/>
        <v>클릭불가</v>
      </c>
      <c r="H75" s="155" t="s">
        <v>1419</v>
      </c>
      <c r="I75" s="155" t="s">
        <v>3977</v>
      </c>
      <c r="J75" s="155" t="str">
        <f t="shared" si="7"/>
        <v/>
      </c>
      <c r="K75" s="155" t="str">
        <f t="shared" si="8"/>
        <v/>
      </c>
      <c r="R75" s="155"/>
      <c r="S75" s="155"/>
      <c r="X75" s="372"/>
      <c r="Y75" s="373"/>
      <c r="Z75"/>
      <c r="AB75" s="155"/>
      <c r="AD75" s="333">
        <v>9</v>
      </c>
      <c r="AE75" s="326"/>
      <c r="AF75" s="326"/>
      <c r="AG75" s="327" t="s">
        <v>3991</v>
      </c>
      <c r="AH75" s="326"/>
      <c r="AI75" s="328"/>
      <c r="AJ75" s="330" t="s">
        <v>4090</v>
      </c>
      <c r="AM75" s="460">
        <v>10</v>
      </c>
      <c r="AN75" s="437" t="s">
        <v>955</v>
      </c>
      <c r="AO75" s="432"/>
      <c r="AP75" s="300"/>
      <c r="AQ75" s="432"/>
      <c r="AR75" s="438"/>
      <c r="AS75" s="343"/>
      <c r="AT75" s="445" t="s">
        <v>4078</v>
      </c>
      <c r="AU75" s="454"/>
      <c r="AV75" s="433"/>
      <c r="AW75" s="324"/>
      <c r="AX75" s="428" t="s">
        <v>4209</v>
      </c>
      <c r="AY75" s="324" t="s">
        <v>4245</v>
      </c>
      <c r="AZ75" s="422"/>
      <c r="BA75" s="155"/>
      <c r="BB75" s="394"/>
      <c r="BC75" s="394"/>
      <c r="BD75" s="279"/>
      <c r="BE75" s="396"/>
      <c r="BF75" s="396"/>
      <c r="BG75" s="155"/>
      <c r="BH75" s="155"/>
    </row>
    <row r="76" spans="1:60">
      <c r="A76" s="155">
        <v>69</v>
      </c>
      <c r="B76" s="155" t="s">
        <v>1213</v>
      </c>
      <c r="C76" s="155" t="s">
        <v>920</v>
      </c>
      <c r="D76" s="155" t="s">
        <v>920</v>
      </c>
      <c r="E76" s="155">
        <v>3</v>
      </c>
      <c r="F76" s="155" t="s">
        <v>4107</v>
      </c>
      <c r="G76" s="477" t="str">
        <f t="shared" si="6"/>
        <v>클릭불가</v>
      </c>
      <c r="H76" s="155" t="s">
        <v>1423</v>
      </c>
      <c r="I76" s="155" t="s">
        <v>3865</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4107</v>
      </c>
      <c r="G77" s="477" t="str">
        <f t="shared" si="6"/>
        <v>클릭불가</v>
      </c>
      <c r="H77" s="155" t="s">
        <v>1427</v>
      </c>
      <c r="I77" s="155" t="s">
        <v>3866</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4107</v>
      </c>
      <c r="G78" s="477" t="str">
        <f t="shared" si="6"/>
        <v>클릭불가</v>
      </c>
      <c r="H78" s="155" t="s">
        <v>1431</v>
      </c>
      <c r="I78" s="155" t="s">
        <v>3867</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4107</v>
      </c>
      <c r="G79" s="477" t="str">
        <f t="shared" si="6"/>
        <v>클릭불가</v>
      </c>
      <c r="H79" s="155" t="s">
        <v>1435</v>
      </c>
      <c r="I79" s="155" t="s">
        <v>3868</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4107</v>
      </c>
      <c r="G80" s="477" t="str">
        <f t="shared" si="6"/>
        <v>클릭불가</v>
      </c>
      <c r="H80" s="155" t="s">
        <v>1439</v>
      </c>
      <c r="I80" s="155" t="s">
        <v>3869</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4107</v>
      </c>
      <c r="G81" s="477" t="str">
        <f t="shared" si="6"/>
        <v>클릭불가</v>
      </c>
      <c r="H81" s="155" t="s">
        <v>1443</v>
      </c>
      <c r="I81" s="155" t="s">
        <v>3870</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4107</v>
      </c>
      <c r="G82" s="477" t="str">
        <f t="shared" si="6"/>
        <v>클릭불가</v>
      </c>
      <c r="H82" s="155" t="s">
        <v>3852</v>
      </c>
      <c r="I82" s="155" t="s">
        <v>3871</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4223</v>
      </c>
      <c r="E83" s="155">
        <v>0</v>
      </c>
      <c r="F83" s="155" t="s">
        <v>4023</v>
      </c>
      <c r="G83" s="477" t="str">
        <f t="shared" si="6"/>
        <v>지점-위치</v>
      </c>
      <c r="H83" s="155" t="s">
        <v>913</v>
      </c>
      <c r="I83" s="155" t="s">
        <v>4298</v>
      </c>
      <c r="J83" s="155" t="str">
        <f t="shared" si="7"/>
        <v>#Distance/#Mana/#CoolDown</v>
      </c>
      <c r="K83" s="155" t="str">
        <f t="shared" si="8"/>
        <v>~Mana/~CoolDown</v>
      </c>
      <c r="L83" s="155">
        <v>100</v>
      </c>
      <c r="R83" s="472">
        <v>1999</v>
      </c>
      <c r="S83" s="469">
        <v>-111</v>
      </c>
      <c r="X83" s="372">
        <v>101</v>
      </c>
      <c r="Y83" s="373">
        <v>11</v>
      </c>
      <c r="Z83"/>
      <c r="AB83" s="155"/>
      <c r="AD83" s="598" t="s">
        <v>4035</v>
      </c>
      <c r="AE83" s="599"/>
      <c r="AF83" s="599"/>
      <c r="AG83" s="599"/>
      <c r="AH83" s="599"/>
      <c r="AI83" s="599"/>
      <c r="AJ83" s="600"/>
      <c r="AY83" s="339"/>
      <c r="AZ83" s="380"/>
      <c r="BA83" s="155"/>
      <c r="BB83" s="394"/>
      <c r="BC83" s="394"/>
      <c r="BD83" s="279"/>
      <c r="BE83" s="396"/>
      <c r="BF83" s="396"/>
      <c r="BG83" s="155"/>
      <c r="BH83" s="155"/>
    </row>
    <row r="84" spans="1:60" ht="16.5" customHeight="1">
      <c r="A84" s="155">
        <v>77</v>
      </c>
      <c r="B84" s="155" t="s">
        <v>1450</v>
      </c>
      <c r="C84" s="155" t="s">
        <v>566</v>
      </c>
      <c r="D84" s="155" t="s">
        <v>4223</v>
      </c>
      <c r="E84" s="155">
        <v>4</v>
      </c>
      <c r="F84" s="155" t="s">
        <v>4023</v>
      </c>
      <c r="G84" s="477" t="str">
        <f t="shared" si="6"/>
        <v>지점-위치</v>
      </c>
      <c r="H84" s="155" t="s">
        <v>1454</v>
      </c>
      <c r="I84" s="155" t="s">
        <v>4301</v>
      </c>
      <c r="J84" s="155" t="str">
        <f t="shared" si="7"/>
        <v>#Distance/#Mana/#CoolDown</v>
      </c>
      <c r="K84" s="155" t="str">
        <f t="shared" si="8"/>
        <v>~Mana/~CoolDown</v>
      </c>
      <c r="L84" s="155">
        <v>200</v>
      </c>
      <c r="R84" s="472">
        <v>1601</v>
      </c>
      <c r="S84" s="469">
        <v>-89</v>
      </c>
      <c r="X84" s="372">
        <v>202</v>
      </c>
      <c r="Y84" s="373">
        <v>22</v>
      </c>
      <c r="Z84"/>
      <c r="AB84" s="155"/>
      <c r="AD84" s="601"/>
      <c r="AE84" s="602"/>
      <c r="AF84" s="602"/>
      <c r="AG84" s="602"/>
      <c r="AH84" s="602"/>
      <c r="AI84" s="602"/>
      <c r="AJ84" s="603"/>
      <c r="AY84" s="339"/>
      <c r="AZ84" s="380"/>
      <c r="BA84" s="155"/>
      <c r="BB84" s="394"/>
      <c r="BC84" s="394"/>
      <c r="BD84" s="279"/>
      <c r="BE84" s="396"/>
      <c r="BF84" s="396"/>
      <c r="BG84" s="155"/>
      <c r="BH84" s="155"/>
    </row>
    <row r="85" spans="1:60" ht="16.5" customHeight="1" thickBot="1">
      <c r="A85" s="155">
        <v>78</v>
      </c>
      <c r="B85" s="155" t="s">
        <v>1450</v>
      </c>
      <c r="C85" s="155" t="s">
        <v>566</v>
      </c>
      <c r="D85" s="155" t="s">
        <v>4223</v>
      </c>
      <c r="E85" s="155">
        <v>9</v>
      </c>
      <c r="F85" s="155" t="s">
        <v>4024</v>
      </c>
      <c r="G85" s="477" t="str">
        <f t="shared" si="6"/>
        <v>지점-위치</v>
      </c>
      <c r="H85" s="404" t="s">
        <v>4098</v>
      </c>
      <c r="I85" s="155" t="s">
        <v>4302</v>
      </c>
      <c r="J85" s="155" t="str">
        <f t="shared" si="7"/>
        <v>#Distance/#Mana/#CoolDown</v>
      </c>
      <c r="K85" s="155" t="str">
        <f t="shared" si="8"/>
        <v>~Mana/~CoolDown</v>
      </c>
      <c r="L85" s="155">
        <v>325</v>
      </c>
      <c r="R85" s="472">
        <v>1099</v>
      </c>
      <c r="S85" s="469">
        <v>-61</v>
      </c>
      <c r="X85" s="372">
        <v>326</v>
      </c>
      <c r="Y85" s="373">
        <v>36</v>
      </c>
      <c r="Z85"/>
      <c r="AB85" s="155"/>
      <c r="AD85" s="604"/>
      <c r="AE85" s="605"/>
      <c r="AF85" s="605"/>
      <c r="AG85" s="605"/>
      <c r="AH85" s="605"/>
      <c r="AI85" s="605"/>
      <c r="AJ85" s="606"/>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4099</v>
      </c>
      <c r="G86" s="477" t="str">
        <f t="shared" si="6"/>
        <v>즉발</v>
      </c>
      <c r="H86" s="155" t="s">
        <v>4036</v>
      </c>
      <c r="I86" s="155" t="s">
        <v>4058</v>
      </c>
      <c r="J86" s="155" t="str">
        <f t="shared" si="7"/>
        <v/>
      </c>
      <c r="K86" s="155" t="str">
        <f t="shared" si="8"/>
        <v/>
      </c>
      <c r="R86" s="155"/>
      <c r="S86" s="155"/>
      <c r="X86" s="372"/>
      <c r="Y86" s="373"/>
      <c r="Z86"/>
      <c r="AB86" s="155"/>
      <c r="AD86" s="607" t="s">
        <v>3877</v>
      </c>
      <c r="AE86" s="609" t="s">
        <v>3752</v>
      </c>
      <c r="AF86" s="609"/>
      <c r="AG86" s="611" t="s">
        <v>3757</v>
      </c>
      <c r="AH86" s="612"/>
      <c r="AI86" s="613"/>
      <c r="AJ86" s="617"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4099</v>
      </c>
      <c r="G87" s="477" t="str">
        <f t="shared" si="6"/>
        <v>즉발</v>
      </c>
      <c r="H87" s="155" t="s">
        <v>4037</v>
      </c>
      <c r="I87" s="155" t="s">
        <v>4077</v>
      </c>
      <c r="J87" s="155" t="str">
        <f t="shared" si="7"/>
        <v/>
      </c>
      <c r="K87" s="155" t="str">
        <f t="shared" si="8"/>
        <v/>
      </c>
      <c r="R87" s="155"/>
      <c r="S87" s="155"/>
      <c r="X87" s="372"/>
      <c r="Y87" s="373"/>
      <c r="Z87"/>
      <c r="AB87" s="155"/>
      <c r="AD87" s="608"/>
      <c r="AE87" s="610"/>
      <c r="AF87" s="610"/>
      <c r="AG87" s="614"/>
      <c r="AH87" s="615"/>
      <c r="AI87" s="616"/>
      <c r="AJ87" s="618"/>
      <c r="AY87" s="339"/>
      <c r="AZ87" s="380"/>
      <c r="BA87" s="155"/>
      <c r="BB87" s="394"/>
      <c r="BC87" s="394"/>
      <c r="BD87" s="279"/>
      <c r="BE87" s="396"/>
      <c r="BF87" s="396"/>
      <c r="BG87" s="155"/>
      <c r="BH87" s="155"/>
    </row>
    <row r="88" spans="1:60">
      <c r="A88" s="155">
        <v>81</v>
      </c>
      <c r="B88" s="155" t="s">
        <v>1450</v>
      </c>
      <c r="C88" s="155" t="s">
        <v>424</v>
      </c>
      <c r="D88" s="155" t="s">
        <v>1608</v>
      </c>
      <c r="E88" s="155">
        <v>6</v>
      </c>
      <c r="F88" s="155" t="s">
        <v>4099</v>
      </c>
      <c r="G88" s="477" t="str">
        <f t="shared" si="6"/>
        <v>즉발</v>
      </c>
      <c r="H88" s="155" t="s">
        <v>4042</v>
      </c>
      <c r="I88" s="155" t="s">
        <v>4077</v>
      </c>
      <c r="J88" s="155" t="str">
        <f t="shared" si="7"/>
        <v/>
      </c>
      <c r="K88" s="155" t="str">
        <f t="shared" si="8"/>
        <v/>
      </c>
      <c r="R88" s="155"/>
      <c r="S88" s="155"/>
      <c r="X88" s="372"/>
      <c r="Y88" s="373"/>
      <c r="Z88"/>
      <c r="AB88" s="155"/>
      <c r="AD88" s="331" t="s">
        <v>3759</v>
      </c>
      <c r="AE88" s="302" t="s">
        <v>3666</v>
      </c>
      <c r="AF88" s="302" t="s">
        <v>1608</v>
      </c>
      <c r="AG88" s="412" t="s">
        <v>3676</v>
      </c>
      <c r="AH88" s="413" t="s">
        <v>1474</v>
      </c>
      <c r="AI88" s="303" t="s">
        <v>4043</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4099</v>
      </c>
      <c r="G89" s="477" t="str">
        <f t="shared" si="6"/>
        <v>즉발</v>
      </c>
      <c r="H89" s="155" t="s">
        <v>4080</v>
      </c>
      <c r="I89" s="155" t="s">
        <v>4077</v>
      </c>
      <c r="J89" s="155" t="str">
        <f t="shared" si="7"/>
        <v/>
      </c>
      <c r="K89" s="155" t="str">
        <f t="shared" si="8"/>
        <v/>
      </c>
      <c r="R89" s="155"/>
      <c r="S89" s="155"/>
      <c r="X89" s="372"/>
      <c r="Y89" s="373"/>
      <c r="Z89"/>
      <c r="AB89" s="155"/>
      <c r="AD89" s="332">
        <v>0</v>
      </c>
      <c r="AE89" s="343" t="s">
        <v>3666</v>
      </c>
      <c r="AF89" s="418"/>
      <c r="AG89" s="420" t="s">
        <v>4056</v>
      </c>
      <c r="AH89" s="343" t="s">
        <v>1474</v>
      </c>
      <c r="AI89" s="300"/>
      <c r="AJ89" s="322" t="s">
        <v>4045</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4029</v>
      </c>
      <c r="G90" s="477" t="str">
        <f t="shared" si="6"/>
        <v>지점-위치</v>
      </c>
      <c r="H90" s="155" t="s">
        <v>4013</v>
      </c>
      <c r="I90" s="155" t="s">
        <v>4326</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4046</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4029</v>
      </c>
      <c r="G91" s="477" t="str">
        <f t="shared" si="6"/>
        <v>지점-위치</v>
      </c>
      <c r="H91" s="155" t="s">
        <v>4014</v>
      </c>
      <c r="I91" s="155" t="s">
        <v>4327</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4057</v>
      </c>
      <c r="AH91" s="343" t="s">
        <v>1495</v>
      </c>
      <c r="AI91" s="414" t="s">
        <v>4038</v>
      </c>
      <c r="AJ91" s="422" t="s">
        <v>4047</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4029</v>
      </c>
      <c r="G92" s="477" t="str">
        <f t="shared" si="6"/>
        <v>지점-위치</v>
      </c>
      <c r="H92" s="155" t="s">
        <v>4015</v>
      </c>
      <c r="I92" s="155" t="s">
        <v>4328</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4015</v>
      </c>
      <c r="AH92" s="343" t="s">
        <v>1507</v>
      </c>
      <c r="AI92" s="414"/>
      <c r="AJ92" s="422" t="s">
        <v>4048</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4105</v>
      </c>
      <c r="G93" s="477" t="str">
        <f t="shared" si="6"/>
        <v>지점-방향</v>
      </c>
      <c r="H93" s="155" t="s">
        <v>4016</v>
      </c>
      <c r="I93" s="34" t="s">
        <v>4356</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4055</v>
      </c>
      <c r="AF93" s="324"/>
      <c r="AG93" s="301"/>
      <c r="AH93" s="343" t="s">
        <v>1517</v>
      </c>
      <c r="AI93" s="415"/>
      <c r="AJ93" s="422" t="s">
        <v>4049</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4029</v>
      </c>
      <c r="G94" s="477" t="str">
        <f t="shared" si="6"/>
        <v>지점-위치</v>
      </c>
      <c r="H94" s="155" t="s">
        <v>4017</v>
      </c>
      <c r="I94" s="155" t="s">
        <v>4329</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4073</v>
      </c>
      <c r="AH94" s="343"/>
      <c r="AI94" s="414" t="s">
        <v>1647</v>
      </c>
      <c r="AJ94" s="422" t="s">
        <v>4050</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3862</v>
      </c>
      <c r="D95" s="155" t="s">
        <v>1552</v>
      </c>
      <c r="E95" s="155">
        <v>9</v>
      </c>
      <c r="F95" s="155" t="s">
        <v>4112</v>
      </c>
      <c r="G95" s="477" t="str">
        <f t="shared" si="6"/>
        <v>즉발</v>
      </c>
      <c r="H95" s="155" t="s">
        <v>4018</v>
      </c>
      <c r="I95" s="155" t="s">
        <v>4076</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4051</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4110</v>
      </c>
      <c r="G96" s="477" t="str">
        <f t="shared" si="6"/>
        <v>대상</v>
      </c>
      <c r="H96" s="155" t="s">
        <v>1495</v>
      </c>
      <c r="I96" s="155" t="s">
        <v>4416</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4074</v>
      </c>
      <c r="AH96" s="343"/>
      <c r="AI96" s="414"/>
      <c r="AJ96" s="425" t="s">
        <v>4052</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4110</v>
      </c>
      <c r="G97" s="477" t="str">
        <f t="shared" si="6"/>
        <v>대상</v>
      </c>
      <c r="H97" s="155" t="s">
        <v>1507</v>
      </c>
      <c r="I97" s="155" t="s">
        <v>4417</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4098</v>
      </c>
      <c r="AF97" s="428"/>
      <c r="AG97" s="301"/>
      <c r="AH97" s="343" t="s">
        <v>1541</v>
      </c>
      <c r="AI97" s="414" t="s">
        <v>4072</v>
      </c>
      <c r="AJ97" s="425" t="s">
        <v>4053</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4110</v>
      </c>
      <c r="G98" s="477" t="str">
        <f t="shared" si="6"/>
        <v>대상</v>
      </c>
      <c r="H98" s="155" t="s">
        <v>1517</v>
      </c>
      <c r="I98" s="155" t="s">
        <v>4418</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4071</v>
      </c>
      <c r="AG98" s="301" t="s">
        <v>4075</v>
      </c>
      <c r="AH98" s="343"/>
      <c r="AI98" s="414"/>
      <c r="AJ98" s="425" t="s">
        <v>4054</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4110</v>
      </c>
      <c r="G99" s="477" t="str">
        <f t="shared" si="6"/>
        <v>대상</v>
      </c>
      <c r="H99" s="155" t="s">
        <v>1530</v>
      </c>
      <c r="I99" s="155" t="s">
        <v>4419</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4079</v>
      </c>
      <c r="AJ99" s="330"/>
      <c r="AY99" s="339"/>
      <c r="AZ99" s="380"/>
      <c r="BA99" s="155"/>
      <c r="BB99" s="394"/>
      <c r="BC99" s="394"/>
      <c r="BD99" s="279"/>
      <c r="BE99" s="396"/>
      <c r="BF99" s="396"/>
      <c r="BG99" s="155"/>
      <c r="BH99" s="155"/>
    </row>
    <row r="100" spans="1:60">
      <c r="A100" s="155">
        <v>93</v>
      </c>
      <c r="B100" s="155" t="s">
        <v>1450</v>
      </c>
      <c r="C100" s="155" t="s">
        <v>3862</v>
      </c>
      <c r="D100" s="155" t="s">
        <v>1474</v>
      </c>
      <c r="E100" s="155">
        <v>8</v>
      </c>
      <c r="F100" s="155" t="s">
        <v>4110</v>
      </c>
      <c r="G100" s="477" t="str">
        <f t="shared" si="6"/>
        <v>대상</v>
      </c>
      <c r="H100" s="155" t="s">
        <v>1541</v>
      </c>
      <c r="I100" s="155" t="s">
        <v>4420</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4020</v>
      </c>
      <c r="E101" s="155">
        <v>3</v>
      </c>
      <c r="F101" s="155" t="s">
        <v>4107</v>
      </c>
      <c r="G101" s="477" t="str">
        <f t="shared" si="6"/>
        <v>클릭불가</v>
      </c>
      <c r="H101" s="155" t="s">
        <v>1643</v>
      </c>
      <c r="I101" s="155" t="s">
        <v>4101</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4020</v>
      </c>
      <c r="E102" s="155">
        <v>6</v>
      </c>
      <c r="F102" s="155" t="s">
        <v>4107</v>
      </c>
      <c r="G102" s="477" t="str">
        <f t="shared" si="6"/>
        <v>클릭불가</v>
      </c>
      <c r="H102" s="155" t="s">
        <v>1647</v>
      </c>
      <c r="I102" s="155" t="s">
        <v>4102</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4020</v>
      </c>
      <c r="E103" s="155">
        <v>8</v>
      </c>
      <c r="F103" s="155" t="s">
        <v>4107</v>
      </c>
      <c r="G103" s="477" t="str">
        <f t="shared" si="6"/>
        <v>클릭불가</v>
      </c>
      <c r="H103" s="155" t="s">
        <v>1649</v>
      </c>
      <c r="I103" s="155" t="s">
        <v>4103</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4020</v>
      </c>
      <c r="E104" s="155">
        <v>10</v>
      </c>
      <c r="F104" s="155" t="s">
        <v>4107</v>
      </c>
      <c r="G104" s="477" t="str">
        <f t="shared" si="6"/>
        <v>클릭불가</v>
      </c>
      <c r="H104" s="2" t="s">
        <v>1652</v>
      </c>
      <c r="I104" s="155" t="s">
        <v>4104</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4107</v>
      </c>
      <c r="G105" s="477" t="str">
        <f t="shared" si="6"/>
        <v>클릭불가</v>
      </c>
      <c r="H105" s="155" t="s">
        <v>4044</v>
      </c>
      <c r="I105" s="155" t="s">
        <v>4115</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4107</v>
      </c>
      <c r="G106" s="477" t="str">
        <f t="shared" si="6"/>
        <v>클릭불가</v>
      </c>
      <c r="H106" s="155" t="s">
        <v>4046</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4107</v>
      </c>
      <c r="G107" s="477" t="str">
        <f t="shared" si="6"/>
        <v>클릭불가</v>
      </c>
      <c r="H107" s="155" t="s">
        <v>4047</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4107</v>
      </c>
      <c r="G108" s="477" t="str">
        <f t="shared" si="6"/>
        <v>클릭불가</v>
      </c>
      <c r="H108" s="155" t="s">
        <v>4048</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4107</v>
      </c>
      <c r="G109" s="477" t="str">
        <f t="shared" si="6"/>
        <v>클릭불가</v>
      </c>
      <c r="H109" s="155" t="s">
        <v>4049</v>
      </c>
      <c r="I109" s="164" t="s">
        <v>4019</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4107</v>
      </c>
      <c r="G110" s="477" t="str">
        <f t="shared" si="6"/>
        <v>클릭불가</v>
      </c>
      <c r="H110" s="155" t="s">
        <v>4050</v>
      </c>
      <c r="I110" s="164" t="s">
        <v>4019</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4107</v>
      </c>
      <c r="G111" s="477" t="str">
        <f t="shared" si="6"/>
        <v>클릭불가</v>
      </c>
      <c r="H111" s="155" t="s">
        <v>4051</v>
      </c>
      <c r="I111" s="164" t="s">
        <v>4019</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4107</v>
      </c>
      <c r="G112" s="477" t="str">
        <f t="shared" si="6"/>
        <v>클릭불가</v>
      </c>
      <c r="H112" s="155" t="s">
        <v>4052</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4107</v>
      </c>
      <c r="G113" s="477" t="str">
        <f t="shared" si="6"/>
        <v>클릭불가</v>
      </c>
      <c r="H113" s="155" t="s">
        <v>4053</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4107</v>
      </c>
      <c r="G114" s="477" t="str">
        <f t="shared" si="6"/>
        <v>클릭불가</v>
      </c>
      <c r="H114" s="155" t="s">
        <v>4054</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4029</v>
      </c>
      <c r="G115" s="477" t="str">
        <f t="shared" si="6"/>
        <v>지점-위치</v>
      </c>
      <c r="H115" s="155" t="s">
        <v>4148</v>
      </c>
      <c r="I115" s="155" t="s">
        <v>4344</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598" t="s">
        <v>4116</v>
      </c>
      <c r="AE115" s="599"/>
      <c r="AF115" s="599"/>
      <c r="AG115" s="599"/>
      <c r="AH115" s="599"/>
      <c r="AI115" s="599"/>
      <c r="AJ115" s="600"/>
      <c r="AZ115" s="339"/>
      <c r="BA115" s="380"/>
      <c r="BB115" s="155"/>
      <c r="BC115" s="394"/>
      <c r="BE115" s="279"/>
      <c r="BF115" s="396"/>
      <c r="BH115" s="155"/>
    </row>
    <row r="116" spans="1:60">
      <c r="A116" s="155">
        <v>109</v>
      </c>
      <c r="B116" s="155" t="s">
        <v>1653</v>
      </c>
      <c r="C116" s="155" t="s">
        <v>566</v>
      </c>
      <c r="D116" s="155" t="s">
        <v>2385</v>
      </c>
      <c r="E116" s="155">
        <v>1</v>
      </c>
      <c r="F116" s="155" t="s">
        <v>4029</v>
      </c>
      <c r="G116" s="477" t="str">
        <f t="shared" si="6"/>
        <v>지점-위치</v>
      </c>
      <c r="H116" s="155" t="s">
        <v>4134</v>
      </c>
      <c r="I116" s="155" t="s">
        <v>4345</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01"/>
      <c r="AE116" s="602"/>
      <c r="AF116" s="602"/>
      <c r="AG116" s="602"/>
      <c r="AH116" s="602"/>
      <c r="AI116" s="602"/>
      <c r="AJ116" s="603"/>
      <c r="AZ116" s="339"/>
      <c r="BA116" s="380"/>
      <c r="BB116" s="155"/>
      <c r="BC116" s="394"/>
      <c r="BE116" s="279"/>
      <c r="BF116" s="396"/>
      <c r="BH116" s="155"/>
    </row>
    <row r="117" spans="1:60" ht="17.25" thickBot="1">
      <c r="A117" s="155">
        <v>110</v>
      </c>
      <c r="B117" s="155" t="s">
        <v>1653</v>
      </c>
      <c r="C117" s="155" t="s">
        <v>566</v>
      </c>
      <c r="D117" s="155" t="s">
        <v>2385</v>
      </c>
      <c r="E117" s="155">
        <v>5</v>
      </c>
      <c r="F117" s="155" t="s">
        <v>4099</v>
      </c>
      <c r="G117" s="477" t="str">
        <f t="shared" si="6"/>
        <v>즉발</v>
      </c>
      <c r="H117" s="155" t="s">
        <v>4140</v>
      </c>
      <c r="I117" s="34" t="s">
        <v>4155</v>
      </c>
      <c r="J117" s="155" t="str">
        <f t="shared" si="7"/>
        <v/>
      </c>
      <c r="K117" s="155" t="str">
        <f t="shared" si="8"/>
        <v/>
      </c>
      <c r="R117" s="155"/>
      <c r="S117" s="155"/>
      <c r="X117" s="372"/>
      <c r="Y117" s="373"/>
      <c r="Z117"/>
      <c r="AB117" s="155"/>
      <c r="AD117" s="604"/>
      <c r="AE117" s="605"/>
      <c r="AF117" s="605"/>
      <c r="AG117" s="605"/>
      <c r="AH117" s="605"/>
      <c r="AI117" s="605"/>
      <c r="AJ117" s="606"/>
      <c r="AZ117" s="339"/>
      <c r="BA117" s="380"/>
      <c r="BB117" s="155"/>
      <c r="BC117" s="394"/>
      <c r="BE117" s="279"/>
      <c r="BF117" s="396"/>
      <c r="BH117" s="155"/>
    </row>
    <row r="118" spans="1:60" ht="17.25" thickTop="1">
      <c r="A118" s="155">
        <v>111</v>
      </c>
      <c r="B118" s="155" t="s">
        <v>1653</v>
      </c>
      <c r="C118" s="155" t="s">
        <v>566</v>
      </c>
      <c r="D118" s="155" t="s">
        <v>4020</v>
      </c>
      <c r="E118" s="155">
        <v>3</v>
      </c>
      <c r="F118" s="155" t="s">
        <v>4107</v>
      </c>
      <c r="G118" s="477" t="str">
        <f t="shared" si="6"/>
        <v>클릭불가</v>
      </c>
      <c r="H118" s="155" t="s">
        <v>4139</v>
      </c>
      <c r="I118" s="34" t="s">
        <v>4183</v>
      </c>
      <c r="J118" s="155" t="str">
        <f t="shared" si="7"/>
        <v/>
      </c>
      <c r="K118" s="155" t="str">
        <f t="shared" si="8"/>
        <v/>
      </c>
      <c r="R118" s="155"/>
      <c r="S118" s="155"/>
      <c r="X118" s="372"/>
      <c r="Y118" s="373"/>
      <c r="Z118"/>
      <c r="AB118" s="155"/>
      <c r="AD118" s="607" t="s">
        <v>3877</v>
      </c>
      <c r="AE118" s="609" t="s">
        <v>3752</v>
      </c>
      <c r="AF118" s="609"/>
      <c r="AG118" s="611" t="s">
        <v>3757</v>
      </c>
      <c r="AH118" s="612"/>
      <c r="AI118" s="613"/>
      <c r="AJ118" s="617" t="s">
        <v>2574</v>
      </c>
      <c r="AZ118" s="339"/>
      <c r="BA118" s="380"/>
      <c r="BB118" s="155"/>
      <c r="BC118" s="394"/>
      <c r="BE118" s="279"/>
      <c r="BF118" s="396"/>
      <c r="BH118" s="155"/>
    </row>
    <row r="119" spans="1:60">
      <c r="A119" s="155">
        <v>112</v>
      </c>
      <c r="B119" s="155" t="s">
        <v>1653</v>
      </c>
      <c r="C119" s="155" t="s">
        <v>566</v>
      </c>
      <c r="D119" s="155" t="s">
        <v>4020</v>
      </c>
      <c r="E119" s="155">
        <v>6</v>
      </c>
      <c r="F119" s="155" t="s">
        <v>4107</v>
      </c>
      <c r="G119" s="477" t="str">
        <f t="shared" si="6"/>
        <v>클릭불가</v>
      </c>
      <c r="H119" s="155" t="s">
        <v>4132</v>
      </c>
      <c r="I119" s="164" t="s">
        <v>4156</v>
      </c>
      <c r="J119" s="155" t="str">
        <f t="shared" si="7"/>
        <v/>
      </c>
      <c r="K119" s="155" t="str">
        <f t="shared" si="8"/>
        <v/>
      </c>
      <c r="R119" s="155"/>
      <c r="S119" s="155"/>
      <c r="X119" s="372"/>
      <c r="Y119" s="373"/>
      <c r="Z119"/>
      <c r="AB119" s="155"/>
      <c r="AD119" s="608"/>
      <c r="AE119" s="610"/>
      <c r="AF119" s="610"/>
      <c r="AG119" s="614"/>
      <c r="AH119" s="615"/>
      <c r="AI119" s="616"/>
      <c r="AJ119" s="618"/>
      <c r="AZ119" s="339"/>
      <c r="BA119" s="380"/>
      <c r="BB119" s="155"/>
      <c r="BC119" s="394"/>
      <c r="BE119" s="279"/>
      <c r="BF119" s="396"/>
      <c r="BH119" s="155"/>
    </row>
    <row r="120" spans="1:60">
      <c r="A120" s="155">
        <v>113</v>
      </c>
      <c r="B120" s="155" t="s">
        <v>1653</v>
      </c>
      <c r="C120" s="155" t="s">
        <v>566</v>
      </c>
      <c r="D120" s="155" t="s">
        <v>4020</v>
      </c>
      <c r="E120" s="155">
        <v>9</v>
      </c>
      <c r="F120" s="155" t="s">
        <v>4107</v>
      </c>
      <c r="G120" s="477" t="str">
        <f t="shared" si="6"/>
        <v>클릭불가</v>
      </c>
      <c r="H120" s="155" t="s">
        <v>4146</v>
      </c>
      <c r="I120" s="155" t="s">
        <v>4157</v>
      </c>
      <c r="J120" s="155" t="str">
        <f t="shared" si="7"/>
        <v/>
      </c>
      <c r="K120" s="155" t="str">
        <f t="shared" si="8"/>
        <v/>
      </c>
      <c r="R120" s="155"/>
      <c r="S120" s="155"/>
      <c r="X120" s="372"/>
      <c r="Y120" s="373"/>
      <c r="Z120"/>
      <c r="AB120" s="155"/>
      <c r="AD120" s="331" t="s">
        <v>3759</v>
      </c>
      <c r="AE120" s="302" t="s">
        <v>4142</v>
      </c>
      <c r="AF120" s="302" t="s">
        <v>4043</v>
      </c>
      <c r="AG120" s="412" t="s">
        <v>4144</v>
      </c>
      <c r="AH120" s="413" t="s">
        <v>4145</v>
      </c>
      <c r="AI120" s="303" t="s">
        <v>4136</v>
      </c>
      <c r="AJ120" s="321" t="s">
        <v>920</v>
      </c>
      <c r="AZ120" s="339"/>
      <c r="BA120" s="380"/>
      <c r="BB120" s="155"/>
      <c r="BC120" s="394"/>
      <c r="BE120" s="279"/>
      <c r="BF120" s="396"/>
      <c r="BH120" s="155"/>
    </row>
    <row r="121" spans="1:60">
      <c r="A121" s="155">
        <v>114</v>
      </c>
      <c r="B121" s="155" t="s">
        <v>1653</v>
      </c>
      <c r="C121" s="155" t="s">
        <v>425</v>
      </c>
      <c r="D121" s="155" t="s">
        <v>4143</v>
      </c>
      <c r="E121" s="155">
        <v>0</v>
      </c>
      <c r="F121" s="155" t="s">
        <v>4110</v>
      </c>
      <c r="G121" s="477" t="str">
        <f t="shared" si="6"/>
        <v>대상</v>
      </c>
      <c r="H121" s="155" t="s">
        <v>4118</v>
      </c>
      <c r="I121" s="155" t="s">
        <v>4158</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4149</v>
      </c>
      <c r="AF121" s="418"/>
      <c r="AG121" s="421" t="s">
        <v>4119</v>
      </c>
      <c r="AH121" s="343"/>
      <c r="AI121" s="300"/>
      <c r="AJ121" s="322" t="s">
        <v>1654</v>
      </c>
      <c r="AZ121" s="339"/>
      <c r="BA121" s="380"/>
      <c r="BB121" s="155"/>
      <c r="BC121" s="394"/>
      <c r="BE121" s="279"/>
      <c r="BF121" s="396"/>
      <c r="BH121" s="155"/>
    </row>
    <row r="122" spans="1:60" ht="22.5">
      <c r="A122" s="155">
        <v>115</v>
      </c>
      <c r="B122" s="155" t="s">
        <v>1653</v>
      </c>
      <c r="C122" s="155" t="s">
        <v>425</v>
      </c>
      <c r="D122" s="155" t="s">
        <v>4143</v>
      </c>
      <c r="E122" s="155">
        <v>1</v>
      </c>
      <c r="F122" s="155" t="s">
        <v>4110</v>
      </c>
      <c r="G122" s="477" t="str">
        <f t="shared" si="6"/>
        <v>대상</v>
      </c>
      <c r="H122" s="155" t="s">
        <v>4120</v>
      </c>
      <c r="I122" s="155" t="s">
        <v>4159</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4135</v>
      </c>
      <c r="AF122" s="324"/>
      <c r="AG122" s="421" t="s">
        <v>4128</v>
      </c>
      <c r="AH122" s="343" t="s">
        <v>4150</v>
      </c>
      <c r="AI122" s="414"/>
      <c r="AJ122" s="322" t="s">
        <v>1658</v>
      </c>
      <c r="AZ122" s="339"/>
      <c r="BA122" s="380"/>
      <c r="BB122" s="155"/>
      <c r="BC122" s="394"/>
      <c r="BE122" s="279"/>
      <c r="BF122" s="396"/>
      <c r="BH122" s="155"/>
    </row>
    <row r="123" spans="1:60" ht="33.75">
      <c r="A123" s="155">
        <v>116</v>
      </c>
      <c r="B123" s="344" t="s">
        <v>1653</v>
      </c>
      <c r="C123" s="344" t="s">
        <v>425</v>
      </c>
      <c r="D123" s="344" t="s">
        <v>4143</v>
      </c>
      <c r="E123" s="344">
        <v>1</v>
      </c>
      <c r="F123" s="344" t="s">
        <v>4110</v>
      </c>
      <c r="G123" s="477" t="str">
        <f t="shared" si="6"/>
        <v>대상</v>
      </c>
      <c r="H123" s="344" t="s">
        <v>4121</v>
      </c>
      <c r="I123" s="344" t="s">
        <v>4161</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4137</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4143</v>
      </c>
      <c r="E124" s="155">
        <v>2</v>
      </c>
      <c r="F124" s="155" t="s">
        <v>4110</v>
      </c>
      <c r="G124" s="477" t="str">
        <f t="shared" si="6"/>
        <v>대상</v>
      </c>
      <c r="H124" s="155" t="s">
        <v>4123</v>
      </c>
      <c r="I124" s="155" t="s">
        <v>4160</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4139</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4143</v>
      </c>
      <c r="E125" s="155">
        <v>2</v>
      </c>
      <c r="F125" s="155" t="s">
        <v>4110</v>
      </c>
      <c r="G125" s="477" t="str">
        <f t="shared" si="6"/>
        <v>대상</v>
      </c>
      <c r="H125" s="155" t="s">
        <v>4124</v>
      </c>
      <c r="I125" s="155" t="s">
        <v>4162</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4138</v>
      </c>
      <c r="AJ125" s="322" t="s">
        <v>1667</v>
      </c>
      <c r="AZ125" s="339"/>
      <c r="BA125" s="380"/>
      <c r="BB125" s="155"/>
      <c r="BC125" s="394"/>
      <c r="BE125" s="279"/>
      <c r="BF125" s="396"/>
      <c r="BH125" s="155"/>
    </row>
    <row r="126" spans="1:60">
      <c r="A126" s="155">
        <v>119</v>
      </c>
      <c r="B126" s="155" t="s">
        <v>1653</v>
      </c>
      <c r="C126" s="155" t="s">
        <v>425</v>
      </c>
      <c r="D126" s="155" t="s">
        <v>4143</v>
      </c>
      <c r="E126" s="155">
        <v>2</v>
      </c>
      <c r="F126" s="155" t="s">
        <v>4110</v>
      </c>
      <c r="G126" s="477" t="str">
        <f t="shared" si="6"/>
        <v>대상</v>
      </c>
      <c r="H126" s="155" t="s">
        <v>4125</v>
      </c>
      <c r="I126" s="155" t="s">
        <v>4163</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4141</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4151</v>
      </c>
      <c r="E127" s="155">
        <v>1</v>
      </c>
      <c r="F127" s="155" t="s">
        <v>4112</v>
      </c>
      <c r="G127" s="477" t="str">
        <f t="shared" si="6"/>
        <v>즉발</v>
      </c>
      <c r="H127" s="155" t="s">
        <v>1730</v>
      </c>
      <c r="I127" s="155" t="s">
        <v>4164</v>
      </c>
      <c r="J127" s="155" t="str">
        <f t="shared" si="7"/>
        <v/>
      </c>
      <c r="K127" s="155" t="str">
        <f t="shared" si="8"/>
        <v/>
      </c>
      <c r="R127" s="155"/>
      <c r="S127" s="155"/>
      <c r="X127" s="372"/>
      <c r="Y127" s="373"/>
      <c r="Z127"/>
      <c r="AB127" s="155"/>
      <c r="AD127" s="332">
        <v>6</v>
      </c>
      <c r="AE127" s="343"/>
      <c r="AF127" s="324" t="s">
        <v>4133</v>
      </c>
      <c r="AG127" s="447"/>
      <c r="AH127" s="343" t="s">
        <v>1771</v>
      </c>
      <c r="AI127" s="414" t="s">
        <v>4131</v>
      </c>
      <c r="AJ127" s="322" t="s">
        <v>1673</v>
      </c>
      <c r="AZ127" s="339"/>
      <c r="BA127" s="380"/>
      <c r="BB127" s="155"/>
      <c r="BC127" s="394"/>
      <c r="BE127" s="279"/>
      <c r="BF127" s="396"/>
      <c r="BH127" s="155"/>
    </row>
    <row r="128" spans="1:60">
      <c r="A128" s="155">
        <v>121</v>
      </c>
      <c r="B128" s="155" t="s">
        <v>1653</v>
      </c>
      <c r="C128" s="155" t="s">
        <v>425</v>
      </c>
      <c r="D128" s="155" t="s">
        <v>4151</v>
      </c>
      <c r="E128" s="155">
        <v>2</v>
      </c>
      <c r="F128" s="155" t="s">
        <v>4112</v>
      </c>
      <c r="G128" s="477" t="str">
        <f t="shared" si="6"/>
        <v>즉발</v>
      </c>
      <c r="H128" s="155" t="s">
        <v>1747</v>
      </c>
      <c r="I128" s="155" t="s">
        <v>4165</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4151</v>
      </c>
      <c r="E129" s="155">
        <v>4</v>
      </c>
      <c r="F129" s="155" t="s">
        <v>4112</v>
      </c>
      <c r="G129" s="477" t="str">
        <f t="shared" si="6"/>
        <v>즉발</v>
      </c>
      <c r="H129" s="155" t="s">
        <v>1760</v>
      </c>
      <c r="I129" s="155" t="s">
        <v>4166</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3862</v>
      </c>
      <c r="D130" s="155" t="s">
        <v>4151</v>
      </c>
      <c r="E130" s="155">
        <v>6</v>
      </c>
      <c r="F130" s="155" t="s">
        <v>4112</v>
      </c>
      <c r="G130" s="477" t="str">
        <f t="shared" si="6"/>
        <v>즉발</v>
      </c>
      <c r="H130" s="155" t="s">
        <v>1771</v>
      </c>
      <c r="I130" s="155" t="s">
        <v>4167</v>
      </c>
      <c r="J130" s="155" t="str">
        <f t="shared" si="7"/>
        <v/>
      </c>
      <c r="K130" s="155" t="str">
        <f t="shared" si="8"/>
        <v/>
      </c>
      <c r="R130" s="155"/>
      <c r="S130" s="155"/>
      <c r="X130" s="372"/>
      <c r="Y130" s="373"/>
      <c r="Z130"/>
      <c r="AB130" s="155"/>
      <c r="AD130" s="333">
        <v>9</v>
      </c>
      <c r="AE130" s="326"/>
      <c r="AF130" s="329" t="s">
        <v>4147</v>
      </c>
      <c r="AG130" s="327"/>
      <c r="AH130" s="326"/>
      <c r="AI130" s="423"/>
      <c r="AJ130" s="330" t="s">
        <v>4117</v>
      </c>
      <c r="AZ130" s="339"/>
      <c r="BA130" s="380"/>
      <c r="BB130" s="155"/>
      <c r="BC130" s="394"/>
      <c r="BE130" s="279"/>
      <c r="BF130" s="396"/>
      <c r="BH130" s="155"/>
    </row>
    <row r="131" spans="1:60">
      <c r="A131" s="155">
        <v>124</v>
      </c>
      <c r="B131" s="155" t="s">
        <v>1653</v>
      </c>
      <c r="C131" s="155" t="s">
        <v>3862</v>
      </c>
      <c r="D131" s="155" t="s">
        <v>4151</v>
      </c>
      <c r="E131" s="155">
        <v>8</v>
      </c>
      <c r="F131" s="155" t="s">
        <v>4112</v>
      </c>
      <c r="G131" s="477" t="str">
        <f t="shared" si="6"/>
        <v>즉발</v>
      </c>
      <c r="H131" s="155" t="s">
        <v>1781</v>
      </c>
      <c r="I131" s="155" t="s">
        <v>4168</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4153</v>
      </c>
      <c r="E132" s="155">
        <v>4</v>
      </c>
      <c r="F132" s="155" t="s">
        <v>4107</v>
      </c>
      <c r="G132" s="477" t="str">
        <f t="shared" si="6"/>
        <v>클릭불가</v>
      </c>
      <c r="H132" s="155" t="s">
        <v>1801</v>
      </c>
      <c r="I132" s="164" t="s">
        <v>4169</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4153</v>
      </c>
      <c r="E133" s="155">
        <v>6</v>
      </c>
      <c r="F133" s="155" t="s">
        <v>4107</v>
      </c>
      <c r="G133" s="477" t="str">
        <f t="shared" si="6"/>
        <v>클릭불가</v>
      </c>
      <c r="H133" s="155" t="s">
        <v>4129</v>
      </c>
      <c r="I133" s="155" t="s">
        <v>4180</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4153</v>
      </c>
      <c r="E134" s="155">
        <v>8</v>
      </c>
      <c r="F134" s="155" t="s">
        <v>4107</v>
      </c>
      <c r="G134" s="477" t="str">
        <f t="shared" si="6"/>
        <v>클릭불가</v>
      </c>
      <c r="H134" s="155" t="s">
        <v>1780</v>
      </c>
      <c r="I134" s="155" t="s">
        <v>4181</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4107</v>
      </c>
      <c r="G135" s="477" t="str">
        <f t="shared" si="6"/>
        <v>클릭불가</v>
      </c>
      <c r="H135" s="155" t="s">
        <v>1654</v>
      </c>
      <c r="I135" s="164" t="s">
        <v>4170</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4107</v>
      </c>
      <c r="G136" s="477" t="str">
        <f t="shared" ref="G136:G199" si="10">IF(ISBLANK($H136),"",INDEX($5:$5,MATCH(F136,$4:$4,0)))</f>
        <v>클릭불가</v>
      </c>
      <c r="H136" s="155" t="s">
        <v>1658</v>
      </c>
      <c r="I136" s="164" t="s">
        <v>4171</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4107</v>
      </c>
      <c r="G137" s="477" t="str">
        <f t="shared" si="10"/>
        <v>클릭불가</v>
      </c>
      <c r="H137" s="155" t="s">
        <v>1661</v>
      </c>
      <c r="I137" s="164" t="s">
        <v>4172</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4107</v>
      </c>
      <c r="G138" s="477" t="str">
        <f t="shared" si="10"/>
        <v>클릭불가</v>
      </c>
      <c r="H138" s="155" t="s">
        <v>1664</v>
      </c>
      <c r="I138" s="164" t="s">
        <v>4173</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4107</v>
      </c>
      <c r="G139" s="477" t="str">
        <f t="shared" si="10"/>
        <v>클릭불가</v>
      </c>
      <c r="H139" s="155" t="s">
        <v>1667</v>
      </c>
      <c r="I139" s="164" t="s">
        <v>4174</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4107</v>
      </c>
      <c r="G140" s="477" t="str">
        <f t="shared" si="10"/>
        <v>클릭불가</v>
      </c>
      <c r="H140" s="155" t="s">
        <v>1670</v>
      </c>
      <c r="I140" s="164" t="s">
        <v>4175</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4107</v>
      </c>
      <c r="G141" s="477" t="str">
        <f t="shared" si="10"/>
        <v>클릭불가</v>
      </c>
      <c r="H141" s="155" t="s">
        <v>1673</v>
      </c>
      <c r="I141" s="164" t="s">
        <v>4176</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4107</v>
      </c>
      <c r="G142" s="477" t="str">
        <f t="shared" si="10"/>
        <v>클릭불가</v>
      </c>
      <c r="H142" s="155" t="s">
        <v>1676</v>
      </c>
      <c r="I142" s="164" t="s">
        <v>4177</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4107</v>
      </c>
      <c r="G143" s="477" t="str">
        <f t="shared" si="10"/>
        <v>클릭불가</v>
      </c>
      <c r="H143" s="155" t="s">
        <v>1679</v>
      </c>
      <c r="I143" s="164" t="s">
        <v>4178</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4107</v>
      </c>
      <c r="G144" s="477" t="str">
        <f t="shared" si="10"/>
        <v>클릭불가</v>
      </c>
      <c r="H144" s="155" t="s">
        <v>1682</v>
      </c>
      <c r="I144" s="164" t="s">
        <v>4179</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4223</v>
      </c>
      <c r="E145" s="155">
        <v>0</v>
      </c>
      <c r="F145" s="155" t="s">
        <v>4024</v>
      </c>
      <c r="G145" s="477" t="str">
        <f t="shared" si="10"/>
        <v>지점-위치</v>
      </c>
      <c r="H145" s="155" t="s">
        <v>3666</v>
      </c>
      <c r="I145" s="155" t="s">
        <v>4297</v>
      </c>
      <c r="J145" s="155" t="str">
        <f t="shared" si="11"/>
        <v>#Distance/#Mana/#CoolDown</v>
      </c>
      <c r="K145" s="155" t="str">
        <f t="shared" si="12"/>
        <v>~Mana/~CoolDown</v>
      </c>
      <c r="L145" s="155">
        <v>100</v>
      </c>
      <c r="R145" s="472">
        <v>1999</v>
      </c>
      <c r="S145" s="469">
        <v>-111</v>
      </c>
      <c r="X145" s="372">
        <v>101</v>
      </c>
      <c r="Y145" s="373">
        <v>11</v>
      </c>
      <c r="Z145"/>
      <c r="AB145" s="155"/>
      <c r="AD145" s="598" t="s">
        <v>4186</v>
      </c>
      <c r="AE145" s="599"/>
      <c r="AF145" s="599"/>
      <c r="AG145" s="599"/>
      <c r="AH145" s="599"/>
      <c r="AI145" s="599"/>
      <c r="AJ145" s="600"/>
      <c r="AZ145" s="339"/>
      <c r="BA145" s="380"/>
      <c r="BB145" s="155"/>
      <c r="BC145" s="394"/>
      <c r="BE145" s="279"/>
      <c r="BF145" s="396"/>
      <c r="BH145" s="155"/>
    </row>
    <row r="146" spans="1:60">
      <c r="A146" s="155">
        <v>139</v>
      </c>
      <c r="B146" s="155" t="s">
        <v>1811</v>
      </c>
      <c r="C146" s="155" t="s">
        <v>566</v>
      </c>
      <c r="D146" s="155" t="s">
        <v>4223</v>
      </c>
      <c r="E146" s="155">
        <v>2</v>
      </c>
      <c r="F146" s="155" t="s">
        <v>4023</v>
      </c>
      <c r="G146" s="477" t="str">
        <f t="shared" si="10"/>
        <v>지점-위치</v>
      </c>
      <c r="H146" s="155" t="s">
        <v>914</v>
      </c>
      <c r="I146" s="155" t="s">
        <v>4300</v>
      </c>
      <c r="J146" s="155" t="str">
        <f t="shared" si="11"/>
        <v>#Distance/#Mana/#CoolDown</v>
      </c>
      <c r="K146" s="155" t="str">
        <f t="shared" si="12"/>
        <v>~Mana/~CoolDown</v>
      </c>
      <c r="L146" s="155">
        <v>150</v>
      </c>
      <c r="R146" s="472">
        <v>1800</v>
      </c>
      <c r="S146" s="469">
        <v>-100</v>
      </c>
      <c r="X146" s="372">
        <v>147</v>
      </c>
      <c r="Y146" s="373">
        <v>17</v>
      </c>
      <c r="Z146"/>
      <c r="AB146" s="155"/>
      <c r="AD146" s="601"/>
      <c r="AE146" s="602"/>
      <c r="AF146" s="602"/>
      <c r="AG146" s="602"/>
      <c r="AH146" s="602"/>
      <c r="AI146" s="602"/>
      <c r="AJ146" s="603"/>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4110</v>
      </c>
      <c r="G147" s="477" t="str">
        <f t="shared" si="10"/>
        <v>대상</v>
      </c>
      <c r="H147" s="155" t="s">
        <v>1964</v>
      </c>
      <c r="I147" s="155" t="s">
        <v>4421</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04"/>
      <c r="AE147" s="605"/>
      <c r="AF147" s="605"/>
      <c r="AG147" s="605"/>
      <c r="AH147" s="605"/>
      <c r="AI147" s="605"/>
      <c r="AJ147" s="606"/>
      <c r="AZ147" s="339"/>
      <c r="BA147" s="380"/>
      <c r="BB147" s="155"/>
      <c r="BC147" s="394"/>
      <c r="BE147" s="279"/>
      <c r="BF147" s="396"/>
      <c r="BH147" s="155"/>
    </row>
    <row r="148" spans="1:60" ht="17.25" thickTop="1">
      <c r="A148" s="155">
        <v>141</v>
      </c>
      <c r="B148" s="155" t="s">
        <v>1811</v>
      </c>
      <c r="C148" s="155" t="s">
        <v>566</v>
      </c>
      <c r="D148" s="155" t="s">
        <v>1963</v>
      </c>
      <c r="E148" s="155">
        <v>1</v>
      </c>
      <c r="F148" s="155" t="s">
        <v>4110</v>
      </c>
      <c r="G148" s="477" t="str">
        <f t="shared" si="10"/>
        <v>대상</v>
      </c>
      <c r="H148" s="155" t="s">
        <v>4187</v>
      </c>
      <c r="I148" s="155" t="s">
        <v>4422</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07" t="s">
        <v>3877</v>
      </c>
      <c r="AE148" s="609" t="s">
        <v>3752</v>
      </c>
      <c r="AF148" s="609"/>
      <c r="AG148" s="611" t="s">
        <v>3757</v>
      </c>
      <c r="AH148" s="612"/>
      <c r="AI148" s="613"/>
      <c r="AJ148" s="617"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4110</v>
      </c>
      <c r="G149" s="477" t="str">
        <f t="shared" si="10"/>
        <v>대상</v>
      </c>
      <c r="H149" s="155" t="s">
        <v>4212</v>
      </c>
      <c r="I149" s="155" t="s">
        <v>4423</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08"/>
      <c r="AE149" s="610"/>
      <c r="AF149" s="610"/>
      <c r="AG149" s="614"/>
      <c r="AH149" s="615"/>
      <c r="AI149" s="616"/>
      <c r="AJ149" s="618"/>
      <c r="AO149" s="285"/>
      <c r="AZ149" s="339"/>
      <c r="BA149" s="380"/>
      <c r="BB149" s="155"/>
      <c r="BC149" s="394"/>
      <c r="BE149" s="279"/>
      <c r="BF149" s="396"/>
      <c r="BH149" s="155"/>
    </row>
    <row r="150" spans="1:60">
      <c r="A150" s="155">
        <v>143</v>
      </c>
      <c r="B150" s="155" t="s">
        <v>1811</v>
      </c>
      <c r="C150" s="155" t="s">
        <v>566</v>
      </c>
      <c r="D150" s="155" t="s">
        <v>1963</v>
      </c>
      <c r="E150" s="155">
        <v>3</v>
      </c>
      <c r="F150" s="155" t="s">
        <v>4110</v>
      </c>
      <c r="G150" s="477" t="str">
        <f t="shared" si="10"/>
        <v>대상</v>
      </c>
      <c r="H150" s="155" t="s">
        <v>4211</v>
      </c>
      <c r="I150" s="155" t="s">
        <v>4424</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3759</v>
      </c>
      <c r="AE150" s="302" t="s">
        <v>4224</v>
      </c>
      <c r="AF150" s="302" t="s">
        <v>3681</v>
      </c>
      <c r="AG150" s="412" t="s">
        <v>3680</v>
      </c>
      <c r="AH150" s="413" t="s">
        <v>4196</v>
      </c>
      <c r="AI150" s="303" t="s">
        <v>4043</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4110</v>
      </c>
      <c r="G151" s="477" t="str">
        <f t="shared" si="10"/>
        <v>대상</v>
      </c>
      <c r="H151" s="155" t="s">
        <v>4188</v>
      </c>
      <c r="I151" s="155" t="s">
        <v>4425</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3666</v>
      </c>
      <c r="AF151" s="324" t="s">
        <v>1964</v>
      </c>
      <c r="AG151" s="421"/>
      <c r="AH151" s="343" t="s">
        <v>4196</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4110</v>
      </c>
      <c r="G152" s="477" t="str">
        <f t="shared" si="10"/>
        <v>대상</v>
      </c>
      <c r="H152" s="155" t="s">
        <v>4207</v>
      </c>
      <c r="I152" s="155" t="s">
        <v>4426</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4187</v>
      </c>
      <c r="AG152" s="421" t="s">
        <v>1909</v>
      </c>
      <c r="AH152" s="343"/>
      <c r="AI152" s="414" t="s">
        <v>4215</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4027</v>
      </c>
      <c r="G153" s="477" t="str">
        <f t="shared" si="10"/>
        <v>즉발</v>
      </c>
      <c r="H153" s="155" t="s">
        <v>4206</v>
      </c>
      <c r="I153" s="155" t="s">
        <v>4313</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4212</v>
      </c>
      <c r="AG153" s="421"/>
      <c r="AH153" s="343" t="s">
        <v>1864</v>
      </c>
      <c r="AI153" s="414"/>
      <c r="AJ153" s="322" t="s">
        <v>4190</v>
      </c>
      <c r="AZ153" s="339"/>
      <c r="BA153" s="380"/>
      <c r="BB153" s="155"/>
      <c r="BC153" s="394"/>
      <c r="BE153" s="279"/>
      <c r="BF153" s="396"/>
      <c r="BH153" s="155"/>
    </row>
    <row r="154" spans="1:60">
      <c r="A154" s="155">
        <v>147</v>
      </c>
      <c r="B154" s="155" t="s">
        <v>1811</v>
      </c>
      <c r="C154" s="155" t="s">
        <v>566</v>
      </c>
      <c r="D154" s="155" t="s">
        <v>1963</v>
      </c>
      <c r="E154" s="155">
        <v>9</v>
      </c>
      <c r="F154" s="155" t="s">
        <v>4027</v>
      </c>
      <c r="G154" s="477" t="str">
        <f t="shared" si="10"/>
        <v>즉발</v>
      </c>
      <c r="H154" s="155" t="s">
        <v>2007</v>
      </c>
      <c r="I154" s="155" t="s">
        <v>4314</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4211</v>
      </c>
      <c r="AG154" s="416" t="s">
        <v>4198</v>
      </c>
      <c r="AH154" s="343"/>
      <c r="AI154" s="414"/>
      <c r="AJ154" s="322" t="s">
        <v>4191</v>
      </c>
      <c r="AK154" s="155" t="s">
        <v>4205</v>
      </c>
      <c r="AZ154" s="339"/>
      <c r="BA154" s="380"/>
      <c r="BB154" s="155"/>
      <c r="BC154" s="394"/>
      <c r="BE154" s="279"/>
      <c r="BF154" s="396"/>
      <c r="BH154" s="155"/>
    </row>
    <row r="155" spans="1:60">
      <c r="A155" s="155">
        <v>148</v>
      </c>
      <c r="B155" s="155" t="s">
        <v>1811</v>
      </c>
      <c r="C155" s="155" t="s">
        <v>566</v>
      </c>
      <c r="D155" s="155" t="s">
        <v>1963</v>
      </c>
      <c r="E155" s="155">
        <v>10</v>
      </c>
      <c r="F155" s="155" t="s">
        <v>4110</v>
      </c>
      <c r="G155" s="477" t="str">
        <f t="shared" si="10"/>
        <v>대상</v>
      </c>
      <c r="H155" s="155" t="s">
        <v>4209</v>
      </c>
      <c r="I155" s="155" t="s">
        <v>4427</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4203</v>
      </c>
      <c r="AI155" s="414" t="s">
        <v>4216</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4029</v>
      </c>
      <c r="G156" s="477" t="str">
        <f t="shared" si="10"/>
        <v>지점-위치</v>
      </c>
      <c r="H156" s="155" t="s">
        <v>1909</v>
      </c>
      <c r="I156" s="155" t="s">
        <v>4330</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4189</v>
      </c>
      <c r="AG156" s="416" t="s">
        <v>1930</v>
      </c>
      <c r="AH156" s="343" t="s">
        <v>4213</v>
      </c>
      <c r="AI156" s="414"/>
      <c r="AJ156" s="322" t="s">
        <v>4192</v>
      </c>
      <c r="AZ156" s="339"/>
      <c r="BA156" s="380"/>
      <c r="BB156" s="155"/>
      <c r="BC156" s="394"/>
      <c r="BE156" s="279"/>
      <c r="BF156" s="396"/>
      <c r="BH156" s="155"/>
    </row>
    <row r="157" spans="1:60">
      <c r="A157" s="155">
        <v>150</v>
      </c>
      <c r="B157" s="155" t="s">
        <v>1811</v>
      </c>
      <c r="C157" s="155" t="s">
        <v>425</v>
      </c>
      <c r="D157" s="155" t="s">
        <v>1853</v>
      </c>
      <c r="E157" s="155">
        <v>3</v>
      </c>
      <c r="F157" s="155" t="s">
        <v>4023</v>
      </c>
      <c r="G157" s="477" t="str">
        <f t="shared" si="10"/>
        <v>지점-위치</v>
      </c>
      <c r="H157" s="155" t="s">
        <v>1975</v>
      </c>
      <c r="I157" s="155" t="s">
        <v>4204</v>
      </c>
      <c r="J157" s="155" t="str">
        <f t="shared" si="11"/>
        <v/>
      </c>
      <c r="K157" s="155" t="str">
        <f t="shared" si="12"/>
        <v/>
      </c>
      <c r="R157" s="155"/>
      <c r="S157" s="155"/>
      <c r="X157" s="372"/>
      <c r="Y157" s="373"/>
      <c r="Z157"/>
      <c r="AB157" s="155"/>
      <c r="AD157" s="332">
        <v>6</v>
      </c>
      <c r="AE157" s="343"/>
      <c r="AF157" s="449" t="s">
        <v>4208</v>
      </c>
      <c r="AG157" s="416"/>
      <c r="AH157" s="323" t="s">
        <v>4214</v>
      </c>
      <c r="AI157" s="414"/>
      <c r="AJ157" s="322" t="s">
        <v>4193</v>
      </c>
      <c r="AZ157" s="339"/>
      <c r="BA157" s="380"/>
      <c r="BB157" s="155"/>
      <c r="BC157" s="394"/>
      <c r="BE157" s="279"/>
      <c r="BF157" s="396"/>
      <c r="BH157" s="155"/>
    </row>
    <row r="158" spans="1:60">
      <c r="A158" s="155">
        <v>151</v>
      </c>
      <c r="B158" s="155" t="s">
        <v>1811</v>
      </c>
      <c r="C158" s="155" t="s">
        <v>425</v>
      </c>
      <c r="D158" s="155" t="s">
        <v>1853</v>
      </c>
      <c r="E158" s="155">
        <v>4</v>
      </c>
      <c r="F158" s="155" t="s">
        <v>4110</v>
      </c>
      <c r="G158" s="477" t="str">
        <f t="shared" si="10"/>
        <v>대상</v>
      </c>
      <c r="H158" s="155" t="s">
        <v>1920</v>
      </c>
      <c r="I158" s="155" t="s">
        <v>4428</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4206</v>
      </c>
      <c r="AG158" s="301" t="s">
        <v>4200</v>
      </c>
      <c r="AH158" s="343" t="s">
        <v>4202</v>
      </c>
      <c r="AI158" s="414" t="s">
        <v>4218</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4029</v>
      </c>
      <c r="G159" s="477" t="str">
        <f t="shared" si="10"/>
        <v>지점-위치</v>
      </c>
      <c r="H159" s="155" t="s">
        <v>1930</v>
      </c>
      <c r="I159" s="155" t="s">
        <v>4331</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4194</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4029</v>
      </c>
      <c r="G160" s="477" t="str">
        <f t="shared" si="10"/>
        <v>지점-위치</v>
      </c>
      <c r="H160" s="155" t="s">
        <v>4199</v>
      </c>
      <c r="I160" s="155" t="s">
        <v>4332</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4197</v>
      </c>
      <c r="AI160" s="443" t="s">
        <v>4220</v>
      </c>
      <c r="AJ160" s="322" t="s">
        <v>4221</v>
      </c>
      <c r="AM160" s="2"/>
      <c r="AN160" s="2"/>
      <c r="AZ160" s="339"/>
      <c r="BA160" s="380"/>
      <c r="BB160" s="155"/>
      <c r="BC160" s="394"/>
      <c r="BE160" s="279"/>
      <c r="BF160" s="396"/>
      <c r="BH160" s="155"/>
    </row>
    <row r="161" spans="1:60" ht="17.25" thickBot="1">
      <c r="A161" s="155">
        <v>154</v>
      </c>
      <c r="B161" s="155" t="s">
        <v>1811</v>
      </c>
      <c r="C161" s="155" t="s">
        <v>3862</v>
      </c>
      <c r="D161" s="155" t="s">
        <v>1853</v>
      </c>
      <c r="E161" s="155">
        <v>8</v>
      </c>
      <c r="F161" s="155" t="s">
        <v>4029</v>
      </c>
      <c r="G161" s="477" t="str">
        <f t="shared" si="10"/>
        <v>지점-위치</v>
      </c>
      <c r="H161" s="155" t="s">
        <v>1951</v>
      </c>
      <c r="I161" s="155" t="s">
        <v>4335</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4210</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4029</v>
      </c>
      <c r="G162" s="477" t="str">
        <f t="shared" si="10"/>
        <v>지점-위치</v>
      </c>
      <c r="H162" s="155" t="s">
        <v>1819</v>
      </c>
      <c r="I162" s="155" t="s">
        <v>4333</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4029</v>
      </c>
      <c r="G163" s="477" t="str">
        <f t="shared" si="10"/>
        <v>지점-위치</v>
      </c>
      <c r="H163" s="155" t="s">
        <v>1864</v>
      </c>
      <c r="I163" s="155" t="s">
        <v>4334</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4110</v>
      </c>
      <c r="G164" s="477" t="str">
        <f t="shared" si="10"/>
        <v>대상</v>
      </c>
      <c r="H164" s="155" t="s">
        <v>1988</v>
      </c>
      <c r="I164" s="155" t="s">
        <v>4429</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4029</v>
      </c>
      <c r="G165" s="477" t="str">
        <f t="shared" si="10"/>
        <v>지점-위치</v>
      </c>
      <c r="H165" s="155" t="s">
        <v>4201</v>
      </c>
      <c r="I165" s="155" t="s">
        <v>4336</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4110</v>
      </c>
      <c r="G166" s="477" t="str">
        <f t="shared" si="10"/>
        <v>대상</v>
      </c>
      <c r="H166" s="155" t="s">
        <v>1999</v>
      </c>
      <c r="I166" s="155" t="s">
        <v>4430</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4029</v>
      </c>
      <c r="G167" s="477" t="str">
        <f t="shared" si="10"/>
        <v>지점-위치</v>
      </c>
      <c r="H167" s="155" t="s">
        <v>4202</v>
      </c>
      <c r="I167" s="155" t="s">
        <v>4337</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3862</v>
      </c>
      <c r="D168" s="155" t="s">
        <v>1853</v>
      </c>
      <c r="E168" s="155">
        <v>9</v>
      </c>
      <c r="F168" s="155" t="s">
        <v>4110</v>
      </c>
      <c r="G168" s="477" t="str">
        <f t="shared" si="10"/>
        <v>대상</v>
      </c>
      <c r="H168" s="155" t="s">
        <v>1899</v>
      </c>
      <c r="I168" s="155" t="s">
        <v>4431</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4020</v>
      </c>
      <c r="E169" s="155">
        <v>1</v>
      </c>
      <c r="F169" s="155" t="s">
        <v>4107</v>
      </c>
      <c r="G169" s="477" t="str">
        <f t="shared" si="10"/>
        <v>클릭불가</v>
      </c>
      <c r="H169" s="155" t="s">
        <v>4225</v>
      </c>
      <c r="I169" s="155" t="s">
        <v>4229</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4020</v>
      </c>
      <c r="E170" s="155">
        <v>4</v>
      </c>
      <c r="F170" s="155" t="s">
        <v>4107</v>
      </c>
      <c r="G170" s="477" t="str">
        <f t="shared" si="10"/>
        <v>클릭불가</v>
      </c>
      <c r="H170" s="155" t="s">
        <v>4226</v>
      </c>
      <c r="I170" s="155" t="s">
        <v>4230</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4020</v>
      </c>
      <c r="E171" s="155">
        <v>7</v>
      </c>
      <c r="F171" s="155" t="s">
        <v>4107</v>
      </c>
      <c r="G171" s="477" t="str">
        <f t="shared" si="10"/>
        <v>클릭불가</v>
      </c>
      <c r="H171" s="155" t="s">
        <v>4217</v>
      </c>
      <c r="I171" s="155" t="s">
        <v>4227</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4020</v>
      </c>
      <c r="E172" s="155">
        <v>9</v>
      </c>
      <c r="F172" s="155" t="s">
        <v>4107</v>
      </c>
      <c r="G172" s="477" t="str">
        <f t="shared" si="10"/>
        <v>클릭불가</v>
      </c>
      <c r="H172" s="155" t="s">
        <v>4219</v>
      </c>
      <c r="I172" s="155" t="s">
        <v>4231</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4107</v>
      </c>
      <c r="G173" s="477" t="str">
        <f t="shared" si="10"/>
        <v>클릭불가</v>
      </c>
      <c r="H173" s="155" t="s">
        <v>1812</v>
      </c>
      <c r="I173" s="155" t="s">
        <v>4232</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4107</v>
      </c>
      <c r="G174" s="477" t="str">
        <f t="shared" si="10"/>
        <v>클릭불가</v>
      </c>
      <c r="H174" s="155" t="s">
        <v>1816</v>
      </c>
      <c r="I174" s="155" t="s">
        <v>4233</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4107</v>
      </c>
      <c r="G175" s="477" t="str">
        <f t="shared" si="10"/>
        <v>클릭불가</v>
      </c>
      <c r="H175" s="155" t="s">
        <v>4190</v>
      </c>
      <c r="I175" s="155" t="s">
        <v>4234</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4107</v>
      </c>
      <c r="G176" s="477" t="str">
        <f t="shared" si="10"/>
        <v>클릭불가</v>
      </c>
      <c r="H176" s="155" t="s">
        <v>4191</v>
      </c>
      <c r="I176" s="155" t="s">
        <v>4235</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4107</v>
      </c>
      <c r="G177" s="477" t="str">
        <f t="shared" si="10"/>
        <v>클릭불가</v>
      </c>
      <c r="H177" s="155" t="s">
        <v>1826</v>
      </c>
      <c r="I177" s="155" t="s">
        <v>4236</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4107</v>
      </c>
      <c r="G178" s="477" t="str">
        <f t="shared" si="10"/>
        <v>클릭불가</v>
      </c>
      <c r="H178" s="155" t="s">
        <v>4192</v>
      </c>
      <c r="I178" s="155" t="s">
        <v>4237</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4107</v>
      </c>
      <c r="G179" s="477" t="str">
        <f t="shared" si="10"/>
        <v>클릭불가</v>
      </c>
      <c r="H179" s="155" t="s">
        <v>4193</v>
      </c>
      <c r="I179" s="155" t="s">
        <v>4239</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4107</v>
      </c>
      <c r="G180" s="477" t="str">
        <f t="shared" si="10"/>
        <v>클릭불가</v>
      </c>
      <c r="H180" s="155" t="s">
        <v>1839</v>
      </c>
      <c r="I180" s="155" t="s">
        <v>4238</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4107</v>
      </c>
      <c r="G181" s="477" t="str">
        <f t="shared" si="10"/>
        <v>클릭불가</v>
      </c>
      <c r="H181" s="155" t="s">
        <v>4194</v>
      </c>
      <c r="I181" s="155" t="s">
        <v>4240</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4107</v>
      </c>
      <c r="G182" s="477" t="str">
        <f t="shared" si="10"/>
        <v>클릭불가</v>
      </c>
      <c r="H182" s="155" t="s">
        <v>4195</v>
      </c>
      <c r="I182" s="155" t="s">
        <v>4241</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4223</v>
      </c>
      <c r="E183" s="155">
        <v>0</v>
      </c>
      <c r="F183" s="155" t="s">
        <v>4023</v>
      </c>
      <c r="G183" s="477" t="str">
        <f t="shared" si="10"/>
        <v>지점-위치</v>
      </c>
      <c r="H183" s="155" t="s">
        <v>3666</v>
      </c>
      <c r="I183" s="155" t="s">
        <v>4297</v>
      </c>
      <c r="J183" s="155" t="str">
        <f t="shared" si="11"/>
        <v>#Distance/#Mana/#CoolDown</v>
      </c>
      <c r="K183" s="155" t="str">
        <f t="shared" si="12"/>
        <v>~Mana/~CoolDown</v>
      </c>
      <c r="L183" s="155">
        <v>100</v>
      </c>
      <c r="R183" s="472">
        <v>1999</v>
      </c>
      <c r="S183" s="469">
        <v>-111</v>
      </c>
      <c r="X183" s="372">
        <v>101</v>
      </c>
      <c r="Y183" s="373">
        <v>11</v>
      </c>
      <c r="Z183"/>
      <c r="AB183" s="155"/>
      <c r="AD183" s="598" t="s">
        <v>4242</v>
      </c>
      <c r="AE183" s="599"/>
      <c r="AF183" s="599"/>
      <c r="AG183" s="599"/>
      <c r="AH183" s="599"/>
      <c r="AI183" s="599"/>
      <c r="AJ183" s="600"/>
      <c r="AZ183" s="339"/>
      <c r="BA183" s="380"/>
      <c r="BB183" s="155"/>
      <c r="BC183" s="394"/>
      <c r="BE183" s="279"/>
      <c r="BF183" s="396"/>
      <c r="BH183" s="155"/>
    </row>
    <row r="184" spans="1:60">
      <c r="A184" s="155">
        <v>177</v>
      </c>
      <c r="B184" s="155" t="s">
        <v>2023</v>
      </c>
      <c r="C184" s="155" t="s">
        <v>566</v>
      </c>
      <c r="D184" s="155" t="s">
        <v>4223</v>
      </c>
      <c r="E184" s="155">
        <v>10</v>
      </c>
      <c r="F184" s="155" t="s">
        <v>4023</v>
      </c>
      <c r="G184" s="477" t="str">
        <f t="shared" si="10"/>
        <v>지점-위치</v>
      </c>
      <c r="H184" s="155" t="s">
        <v>4245</v>
      </c>
      <c r="I184" s="155" t="s">
        <v>4303</v>
      </c>
      <c r="J184" s="155" t="str">
        <f t="shared" si="11"/>
        <v>#Distance/#Mana/#CoolDown</v>
      </c>
      <c r="K184" s="155" t="str">
        <f t="shared" si="12"/>
        <v>~Mana/~CoolDown</v>
      </c>
      <c r="L184" s="155">
        <v>350</v>
      </c>
      <c r="R184" s="472">
        <v>1004</v>
      </c>
      <c r="S184" s="469">
        <v>-56</v>
      </c>
      <c r="X184" s="372">
        <v>349</v>
      </c>
      <c r="Y184" s="373">
        <v>39</v>
      </c>
      <c r="Z184"/>
      <c r="AB184" s="155"/>
      <c r="AD184" s="601"/>
      <c r="AE184" s="602"/>
      <c r="AF184" s="602"/>
      <c r="AG184" s="602"/>
      <c r="AH184" s="602"/>
      <c r="AI184" s="602"/>
      <c r="AJ184" s="603"/>
      <c r="AZ184" s="339"/>
      <c r="BA184" s="380"/>
      <c r="BB184" s="155"/>
      <c r="BC184" s="394"/>
      <c r="BE184" s="279"/>
      <c r="BF184" s="396"/>
      <c r="BH184" s="155"/>
    </row>
    <row r="185" spans="1:60" ht="17.25" thickBot="1">
      <c r="A185" s="155">
        <v>178</v>
      </c>
      <c r="B185" s="155" t="s">
        <v>2023</v>
      </c>
      <c r="C185" s="155" t="s">
        <v>566</v>
      </c>
      <c r="D185" s="155" t="s">
        <v>918</v>
      </c>
      <c r="E185" s="155">
        <v>0</v>
      </c>
      <c r="F185" s="155" t="s">
        <v>4027</v>
      </c>
      <c r="G185" s="477" t="str">
        <f t="shared" si="10"/>
        <v>즉발</v>
      </c>
      <c r="H185" s="2" t="s">
        <v>918</v>
      </c>
      <c r="I185" s="155" t="s">
        <v>4309</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04"/>
      <c r="AE185" s="605"/>
      <c r="AF185" s="605"/>
      <c r="AG185" s="605"/>
      <c r="AH185" s="605"/>
      <c r="AI185" s="605"/>
      <c r="AJ185" s="606"/>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4112</v>
      </c>
      <c r="G186" s="477" t="str">
        <f t="shared" si="10"/>
        <v>즉발</v>
      </c>
      <c r="H186" s="2" t="s">
        <v>2138</v>
      </c>
      <c r="I186" s="2" t="s">
        <v>2140</v>
      </c>
      <c r="J186" s="155" t="str">
        <f t="shared" si="11"/>
        <v/>
      </c>
      <c r="K186" s="155" t="str">
        <f t="shared" si="12"/>
        <v/>
      </c>
      <c r="R186" s="155"/>
      <c r="S186" s="155"/>
      <c r="X186" s="372"/>
      <c r="Y186" s="373"/>
      <c r="Z186"/>
      <c r="AB186" s="155"/>
      <c r="AD186" s="607" t="s">
        <v>3877</v>
      </c>
      <c r="AE186" s="609" t="s">
        <v>3752</v>
      </c>
      <c r="AF186" s="609"/>
      <c r="AG186" s="611" t="s">
        <v>3757</v>
      </c>
      <c r="AH186" s="612"/>
      <c r="AI186" s="613"/>
      <c r="AJ186" s="617"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4105</v>
      </c>
      <c r="G187" s="477" t="str">
        <f t="shared" si="10"/>
        <v>지점-방향</v>
      </c>
      <c r="H187" s="2" t="s">
        <v>2119</v>
      </c>
      <c r="I187" s="34" t="s">
        <v>4357</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08"/>
      <c r="AE187" s="610"/>
      <c r="AF187" s="610"/>
      <c r="AG187" s="614"/>
      <c r="AH187" s="615"/>
      <c r="AI187" s="616"/>
      <c r="AJ187" s="618"/>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4112</v>
      </c>
      <c r="G188" s="477" t="str">
        <f t="shared" si="10"/>
        <v>즉발</v>
      </c>
      <c r="H188" s="2" t="s">
        <v>2137</v>
      </c>
      <c r="I188" s="164" t="s">
        <v>4294</v>
      </c>
      <c r="J188" s="155" t="str">
        <f t="shared" si="11"/>
        <v/>
      </c>
      <c r="K188" s="155" t="str">
        <f t="shared" si="12"/>
        <v/>
      </c>
      <c r="R188" s="155"/>
      <c r="S188" s="155"/>
      <c r="X188" s="372"/>
      <c r="Y188" s="373"/>
      <c r="Z188"/>
      <c r="AB188" s="155"/>
      <c r="AD188" s="331" t="s">
        <v>3759</v>
      </c>
      <c r="AE188" s="302" t="s">
        <v>4224</v>
      </c>
      <c r="AF188" s="303" t="s">
        <v>3685</v>
      </c>
      <c r="AG188" s="412" t="s">
        <v>4243</v>
      </c>
      <c r="AH188" s="413" t="s">
        <v>4244</v>
      </c>
      <c r="AI188" s="303" t="s">
        <v>4295</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4112</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3666</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4276</v>
      </c>
      <c r="E190" s="155">
        <v>0</v>
      </c>
      <c r="F190" s="155" t="s">
        <v>4029</v>
      </c>
      <c r="G190" s="477" t="str">
        <f t="shared" si="10"/>
        <v>지점-위치</v>
      </c>
      <c r="H190" s="155" t="s">
        <v>2034</v>
      </c>
      <c r="I190" s="155" t="s">
        <v>4338</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4263</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4276</v>
      </c>
      <c r="E191" s="155">
        <v>2</v>
      </c>
      <c r="F191" s="155" t="s">
        <v>4110</v>
      </c>
      <c r="G191" s="477" t="str">
        <f t="shared" si="10"/>
        <v>대상</v>
      </c>
      <c r="H191" s="155" t="s">
        <v>2044</v>
      </c>
      <c r="I191" s="155" t="s">
        <v>4432</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4246</v>
      </c>
      <c r="AG191" s="420" t="s">
        <v>2044</v>
      </c>
      <c r="AH191" s="410"/>
      <c r="AI191" s="443" t="s">
        <v>4251</v>
      </c>
      <c r="AJ191" s="458" t="s">
        <v>4264</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4276</v>
      </c>
      <c r="E192" s="155">
        <v>4</v>
      </c>
      <c r="F192" s="155" t="s">
        <v>4110</v>
      </c>
      <c r="G192" s="477" t="str">
        <f t="shared" si="10"/>
        <v>대상</v>
      </c>
      <c r="H192" s="155" t="s">
        <v>2054</v>
      </c>
      <c r="I192" s="155" t="s">
        <v>4433</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4247</v>
      </c>
      <c r="AI192" s="443"/>
      <c r="AJ192" s="458" t="s">
        <v>4265</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4276</v>
      </c>
      <c r="E193" s="155">
        <v>6</v>
      </c>
      <c r="F193" s="155" t="s">
        <v>4029</v>
      </c>
      <c r="G193" s="477" t="str">
        <f t="shared" si="10"/>
        <v>지점-위치</v>
      </c>
      <c r="H193" s="155" t="s">
        <v>2062</v>
      </c>
      <c r="I193" s="155" t="s">
        <v>4339</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4266</v>
      </c>
      <c r="AV193" s="339"/>
      <c r="AW193" s="380"/>
      <c r="AY193" s="394"/>
      <c r="AZ193" s="394"/>
      <c r="BA193" s="279"/>
      <c r="BB193" s="396"/>
      <c r="BC193" s="396"/>
      <c r="BD193" s="155"/>
      <c r="BE193" s="155"/>
      <c r="BF193" s="155"/>
      <c r="BG193" s="155"/>
      <c r="BH193" s="155"/>
    </row>
    <row r="194" spans="1:60">
      <c r="A194" s="155">
        <v>187</v>
      </c>
      <c r="B194" s="155" t="s">
        <v>2023</v>
      </c>
      <c r="C194" s="155" t="s">
        <v>3862</v>
      </c>
      <c r="D194" s="155" t="s">
        <v>4276</v>
      </c>
      <c r="E194" s="155">
        <v>8</v>
      </c>
      <c r="F194" s="155" t="s">
        <v>4029</v>
      </c>
      <c r="G194" s="477" t="str">
        <f t="shared" si="10"/>
        <v>지점-위치</v>
      </c>
      <c r="H194" s="155" t="s">
        <v>4249</v>
      </c>
      <c r="I194" s="155" t="s">
        <v>4340</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4267</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4277</v>
      </c>
      <c r="E195" s="155">
        <v>1</v>
      </c>
      <c r="F195" s="155" t="s">
        <v>4112</v>
      </c>
      <c r="G195" s="477" t="str">
        <f t="shared" si="10"/>
        <v>즉발</v>
      </c>
      <c r="H195" s="155" t="s">
        <v>2083</v>
      </c>
      <c r="I195" s="155" t="s">
        <v>4272</v>
      </c>
      <c r="J195" s="155" t="str">
        <f t="shared" si="11"/>
        <v/>
      </c>
      <c r="K195" s="155" t="str">
        <f t="shared" si="12"/>
        <v/>
      </c>
      <c r="R195" s="155"/>
      <c r="S195" s="155"/>
      <c r="X195" s="372"/>
      <c r="Y195" s="373"/>
      <c r="Z195"/>
      <c r="AB195" s="155"/>
      <c r="AD195" s="332">
        <v>6</v>
      </c>
      <c r="AE195" s="343"/>
      <c r="AF195" s="443" t="s">
        <v>2137</v>
      </c>
      <c r="AG195" s="455" t="s">
        <v>4248</v>
      </c>
      <c r="AH195" s="456"/>
      <c r="AI195" s="443" t="s">
        <v>4252</v>
      </c>
      <c r="AJ195" s="458" t="s">
        <v>4268</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4277</v>
      </c>
      <c r="E196" s="155">
        <v>3</v>
      </c>
      <c r="F196" s="155" t="s">
        <v>4112</v>
      </c>
      <c r="G196" s="477" t="str">
        <f t="shared" si="10"/>
        <v>즉발</v>
      </c>
      <c r="H196" s="155" t="s">
        <v>4247</v>
      </c>
      <c r="I196" s="155" t="s">
        <v>4273</v>
      </c>
      <c r="J196" s="155" t="str">
        <f t="shared" si="11"/>
        <v/>
      </c>
      <c r="K196" s="155" t="str">
        <f t="shared" si="12"/>
        <v/>
      </c>
      <c r="R196" s="155"/>
      <c r="S196" s="155"/>
      <c r="X196" s="372"/>
      <c r="Y196" s="373"/>
      <c r="Z196"/>
      <c r="AB196" s="155"/>
      <c r="AD196" s="332">
        <v>7</v>
      </c>
      <c r="AE196" s="343"/>
      <c r="AF196" s="443"/>
      <c r="AG196" s="457"/>
      <c r="AH196" s="410" t="s">
        <v>2111</v>
      </c>
      <c r="AI196" s="443"/>
      <c r="AJ196" s="458" t="s">
        <v>4269</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4277</v>
      </c>
      <c r="E197" s="155">
        <v>5</v>
      </c>
      <c r="F197" s="155" t="s">
        <v>4112</v>
      </c>
      <c r="G197" s="477" t="str">
        <f t="shared" si="10"/>
        <v>즉발</v>
      </c>
      <c r="H197" s="155" t="s">
        <v>2102</v>
      </c>
      <c r="I197" s="155" t="s">
        <v>4274</v>
      </c>
      <c r="J197" s="155" t="str">
        <f t="shared" si="11"/>
        <v/>
      </c>
      <c r="K197" s="155" t="str">
        <f t="shared" si="12"/>
        <v/>
      </c>
      <c r="R197" s="155"/>
      <c r="S197" s="155"/>
      <c r="X197" s="372"/>
      <c r="Y197" s="373"/>
      <c r="Z197"/>
      <c r="AB197" s="155"/>
      <c r="AD197" s="332">
        <v>8</v>
      </c>
      <c r="AE197" s="324"/>
      <c r="AF197" s="443" t="s">
        <v>4250</v>
      </c>
      <c r="AG197" s="455" t="s">
        <v>4249</v>
      </c>
      <c r="AH197" s="410"/>
      <c r="AI197" s="443"/>
      <c r="AJ197" s="458" t="s">
        <v>4270</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4277</v>
      </c>
      <c r="E198" s="155">
        <v>7</v>
      </c>
      <c r="F198" s="155" t="s">
        <v>4112</v>
      </c>
      <c r="G198" s="477" t="str">
        <f t="shared" si="10"/>
        <v>즉발</v>
      </c>
      <c r="H198" s="155" t="s">
        <v>2111</v>
      </c>
      <c r="I198" s="155" t="s">
        <v>4275</v>
      </c>
      <c r="J198" s="155" t="str">
        <f t="shared" si="11"/>
        <v/>
      </c>
      <c r="K198" s="155" t="str">
        <f t="shared" si="12"/>
        <v/>
      </c>
      <c r="R198" s="155"/>
      <c r="S198" s="155"/>
      <c r="X198" s="372"/>
      <c r="Y198" s="373"/>
      <c r="Z198"/>
      <c r="AB198" s="155"/>
      <c r="AD198" s="332">
        <v>9</v>
      </c>
      <c r="AE198" s="324"/>
      <c r="AF198" s="443"/>
      <c r="AG198" s="455"/>
      <c r="AH198" s="410" t="s">
        <v>2120</v>
      </c>
      <c r="AI198" s="443" t="s">
        <v>4253</v>
      </c>
      <c r="AJ198" s="458" t="s">
        <v>4271</v>
      </c>
      <c r="AV198" s="339"/>
      <c r="AW198" s="380"/>
      <c r="AY198" s="394"/>
      <c r="AZ198" s="394"/>
      <c r="BA198" s="279"/>
      <c r="BB198" s="396"/>
      <c r="BC198" s="396"/>
      <c r="BD198" s="155"/>
      <c r="BE198" s="155"/>
      <c r="BF198" s="155"/>
      <c r="BG198" s="155"/>
      <c r="BH198" s="155"/>
    </row>
    <row r="199" spans="1:60" ht="17.25" thickBot="1">
      <c r="A199" s="155">
        <v>192</v>
      </c>
      <c r="B199" s="155" t="s">
        <v>2023</v>
      </c>
      <c r="C199" s="155" t="s">
        <v>3862</v>
      </c>
      <c r="D199" s="155" t="s">
        <v>4277</v>
      </c>
      <c r="E199" s="155">
        <v>9</v>
      </c>
      <c r="F199" s="155" t="s">
        <v>4029</v>
      </c>
      <c r="G199" s="477" t="str">
        <f t="shared" si="10"/>
        <v>지점-위치</v>
      </c>
      <c r="H199" s="155" t="s">
        <v>2120</v>
      </c>
      <c r="I199" s="155" t="s">
        <v>4341</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4245</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3682</v>
      </c>
      <c r="E200" s="155">
        <v>2</v>
      </c>
      <c r="F200" s="155" t="s">
        <v>4107</v>
      </c>
      <c r="G200" s="477" t="str">
        <f t="shared" ref="G200:G211" si="13">IF(ISBLANK($H200),"",INDEX($5:$5,MATCH(F200,$4:$4,0)))</f>
        <v>클릭불가</v>
      </c>
      <c r="H200" s="155" t="s">
        <v>2206</v>
      </c>
      <c r="I200" s="155" t="s">
        <v>4278</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3682</v>
      </c>
      <c r="E201" s="155">
        <v>6</v>
      </c>
      <c r="F201" s="155" t="s">
        <v>4107</v>
      </c>
      <c r="G201" s="477" t="str">
        <f t="shared" si="13"/>
        <v>클릭불가</v>
      </c>
      <c r="H201" s="155" t="s">
        <v>2208</v>
      </c>
      <c r="I201" s="155" t="s">
        <v>4279</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3682</v>
      </c>
      <c r="E202" s="155">
        <v>9</v>
      </c>
      <c r="F202" s="155" t="s">
        <v>4107</v>
      </c>
      <c r="G202" s="477" t="str">
        <f t="shared" si="13"/>
        <v>클릭불가</v>
      </c>
      <c r="H202" s="155" t="s">
        <v>2210</v>
      </c>
      <c r="I202" s="155" t="s">
        <v>4280</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4107</v>
      </c>
      <c r="G203" s="477" t="str">
        <f t="shared" si="13"/>
        <v>클릭불가</v>
      </c>
      <c r="H203" s="155" t="s">
        <v>918</v>
      </c>
      <c r="I203" s="155" t="s">
        <v>4283</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4107</v>
      </c>
      <c r="G204" s="477" t="str">
        <f t="shared" si="13"/>
        <v>클릭불가</v>
      </c>
      <c r="H204" s="155" t="s">
        <v>4254</v>
      </c>
      <c r="I204" s="155" t="s">
        <v>4284</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4107</v>
      </c>
      <c r="G205" s="477" t="str">
        <f t="shared" si="13"/>
        <v>클릭불가</v>
      </c>
      <c r="H205" s="155" t="s">
        <v>4255</v>
      </c>
      <c r="I205" s="155" t="s">
        <v>4285</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4107</v>
      </c>
      <c r="G206" s="477" t="str">
        <f t="shared" si="13"/>
        <v>클릭불가</v>
      </c>
      <c r="H206" s="155" t="s">
        <v>4256</v>
      </c>
      <c r="I206" s="155" t="s">
        <v>4286</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4107</v>
      </c>
      <c r="G207" s="477" t="str">
        <f t="shared" si="13"/>
        <v>클릭불가</v>
      </c>
      <c r="H207" s="155" t="s">
        <v>4257</v>
      </c>
      <c r="I207" s="155" t="s">
        <v>4287</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4107</v>
      </c>
      <c r="G208" s="477" t="str">
        <f t="shared" si="13"/>
        <v>클릭불가</v>
      </c>
      <c r="H208" s="155" t="s">
        <v>4258</v>
      </c>
      <c r="I208" s="155" t="s">
        <v>4290</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4107</v>
      </c>
      <c r="G209" s="477" t="str">
        <f t="shared" si="13"/>
        <v>클릭불가</v>
      </c>
      <c r="H209" s="155" t="s">
        <v>4259</v>
      </c>
      <c r="I209" s="155" t="s">
        <v>4289</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4107</v>
      </c>
      <c r="G210" s="477" t="str">
        <f t="shared" si="13"/>
        <v>클릭불가</v>
      </c>
      <c r="H210" s="155" t="s">
        <v>4260</v>
      </c>
      <c r="I210" s="155" t="s">
        <v>4288</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4107</v>
      </c>
      <c r="G211" s="477" t="str">
        <f t="shared" si="13"/>
        <v>클릭불가</v>
      </c>
      <c r="H211" s="155" t="s">
        <v>4261</v>
      </c>
      <c r="I211" s="155" t="s">
        <v>4291</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4107</v>
      </c>
      <c r="G212" s="477" t="str">
        <f>IF(ISBLANK($H212),"",INDEX($5:$5,MATCH(F212,$4:$4,0)))</f>
        <v>클릭불가</v>
      </c>
      <c r="H212" s="155" t="s">
        <v>4262</v>
      </c>
      <c r="I212" s="155" t="s">
        <v>4292</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17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 t="shared" si="19"/>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S48:AU49"/>
    <mergeCell ref="BA50:BC50"/>
    <mergeCell ref="BB6:BF6"/>
    <mergeCell ref="AS41:AU42"/>
    <mergeCell ref="AS36:AU37"/>
    <mergeCell ref="BA20:BA30"/>
    <mergeCell ref="BA36:BA37"/>
    <mergeCell ref="BA40:BA46"/>
    <mergeCell ref="BA31:BA35"/>
    <mergeCell ref="BA38:BA39"/>
    <mergeCell ref="AE8:AH9"/>
    <mergeCell ref="AE16:AH16"/>
    <mergeCell ref="AE15:AH15"/>
    <mergeCell ref="AE17:AH19"/>
    <mergeCell ref="AG11:AH12"/>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H31:AJ32"/>
    <mergeCell ref="AE31:AG32"/>
    <mergeCell ref="AD60:AJ62"/>
    <mergeCell ref="AD83:AJ85"/>
    <mergeCell ref="AJ86:AJ87"/>
    <mergeCell ref="AD86:AD87"/>
    <mergeCell ref="AE86:AF87"/>
    <mergeCell ref="AG86:AI87"/>
    <mergeCell ref="AD63:AD64"/>
    <mergeCell ref="AD31:AD32"/>
    <mergeCell ref="AG65:AH65"/>
    <mergeCell ref="AG118:AI119"/>
    <mergeCell ref="AJ118:AJ119"/>
    <mergeCell ref="AU62:AV63"/>
    <mergeCell ref="AN62:AP63"/>
    <mergeCell ref="AS62:AT63"/>
    <mergeCell ref="AQ62:AR63"/>
    <mergeCell ref="AM62:AM64"/>
    <mergeCell ref="AD115:AJ117"/>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s>
  <phoneticPr fontId="38" type="noConversion"/>
  <dataValidations disablePrompts="1"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$B$4:$I$4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22" workbookViewId="0">
      <selection activeCell="K29" sqref="K29:U61"/>
    </sheetView>
  </sheetViews>
  <sheetFormatPr defaultRowHeight="16.5"/>
  <sheetData>
    <row r="12" spans="13:30">
      <c r="X12" s="34" t="s">
        <v>4360</v>
      </c>
      <c r="Y12" t="s">
        <v>4346</v>
      </c>
      <c r="Z12" t="s">
        <v>4347</v>
      </c>
      <c r="AA12" t="s">
        <v>4348</v>
      </c>
      <c r="AB12" t="s">
        <v>569</v>
      </c>
      <c r="AC12" t="s">
        <v>4349</v>
      </c>
      <c r="AD12" t="s">
        <v>4350</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4346</v>
      </c>
      <c r="N16" t="s">
        <v>4347</v>
      </c>
      <c r="O16" t="s">
        <v>4348</v>
      </c>
      <c r="P16" t="s">
        <v>569</v>
      </c>
      <c r="Q16" t="s">
        <v>4349</v>
      </c>
      <c r="R16" t="s">
        <v>4350</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4346</v>
      </c>
      <c r="N28" s="476" t="s">
        <v>4347</v>
      </c>
      <c r="O28" s="476" t="s">
        <v>4348</v>
      </c>
      <c r="P28" s="476" t="s">
        <v>569</v>
      </c>
      <c r="Q28" s="476" t="s">
        <v>4349</v>
      </c>
      <c r="R28" s="476" t="s">
        <v>4350</v>
      </c>
      <c r="S28" s="476" t="s">
        <v>4361</v>
      </c>
      <c r="T28" s="476" t="s">
        <v>4362</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4363</v>
      </c>
      <c r="U29" s="155" t="s">
        <v>4381</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4369</v>
      </c>
      <c r="U30" s="155" t="s">
        <v>4380</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4364</v>
      </c>
      <c r="U31" s="155" t="s">
        <v>4382</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4365</v>
      </c>
      <c r="U32" s="155" t="s">
        <v>4383</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4366</v>
      </c>
      <c r="U33" s="155" t="s">
        <v>4384</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4367</v>
      </c>
      <c r="U34" s="155" t="s">
        <v>4385</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4367</v>
      </c>
      <c r="U35" s="155" t="s">
        <v>4386</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4367</v>
      </c>
      <c r="U36" s="155" t="s">
        <v>4387</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4368</v>
      </c>
      <c r="U37" s="155" t="s">
        <v>4388</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4367</v>
      </c>
      <c r="U38" s="155" t="s">
        <v>4389</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4369</v>
      </c>
      <c r="U39" s="155" t="s">
        <v>4390</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4370</v>
      </c>
      <c r="U40" s="155" t="s">
        <v>4392</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4370</v>
      </c>
      <c r="U41" s="155" t="s">
        <v>4391</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4370</v>
      </c>
      <c r="U42" s="155" t="s">
        <v>4393</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4371</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4371</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4371</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4371</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4371</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4371</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4369</v>
      </c>
      <c r="U49" s="155" t="s">
        <v>4394</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4372</v>
      </c>
      <c r="U50" s="155" t="s">
        <v>4395</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4373</v>
      </c>
      <c r="U51" s="155" t="s">
        <v>4396</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4374</v>
      </c>
      <c r="U52" s="155" t="s">
        <v>4397</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4372</v>
      </c>
      <c r="U53" s="155" t="s">
        <v>4398</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4375</v>
      </c>
      <c r="U54" s="155" t="s">
        <v>4399</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4376</v>
      </c>
      <c r="U55" s="155" t="s">
        <v>4400</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4377</v>
      </c>
      <c r="U56" s="155" t="s">
        <v>4401</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4378</v>
      </c>
      <c r="U57" s="155" t="s">
        <v>4402</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4403</v>
      </c>
      <c r="U58" s="155" t="s">
        <v>4404</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4377</v>
      </c>
      <c r="U59" s="155" t="s">
        <v>4405</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4379</v>
      </c>
      <c r="U60" s="155" t="s">
        <v>4406</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4370</v>
      </c>
      <c r="U61" s="155" t="s">
        <v>4392</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5"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3799</v>
      </c>
      <c r="B1" s="349" t="s">
        <v>3777</v>
      </c>
      <c r="C1" s="350" t="s">
        <v>3695</v>
      </c>
      <c r="D1" s="350" t="s">
        <v>3779</v>
      </c>
      <c r="E1" s="350" t="s">
        <v>3780</v>
      </c>
      <c r="F1" s="350" t="s">
        <v>3781</v>
      </c>
      <c r="G1" s="350" t="s">
        <v>3797</v>
      </c>
      <c r="H1" s="350"/>
      <c r="I1" s="350" t="s">
        <v>3808</v>
      </c>
      <c r="K1" s="350" t="s">
        <v>3891</v>
      </c>
      <c r="L1" s="350" t="s">
        <v>3903</v>
      </c>
    </row>
    <row r="2" spans="1:12" ht="33">
      <c r="B2" s="348">
        <v>1</v>
      </c>
      <c r="C2" s="346" t="s">
        <v>3653</v>
      </c>
      <c r="D2" s="346" t="s">
        <v>3778</v>
      </c>
      <c r="E2" s="347" t="s">
        <v>3802</v>
      </c>
      <c r="F2" s="347" t="s">
        <v>3834</v>
      </c>
      <c r="G2" s="347" t="s">
        <v>3833</v>
      </c>
      <c r="I2" s="346" t="s">
        <v>3782</v>
      </c>
      <c r="K2" s="347" t="s">
        <v>4065</v>
      </c>
      <c r="L2" s="347" t="s">
        <v>4281</v>
      </c>
    </row>
    <row r="3" spans="1:12" ht="33">
      <c r="B3" s="348">
        <v>2</v>
      </c>
      <c r="C3" s="346" t="s">
        <v>3659</v>
      </c>
      <c r="D3" s="346" t="s">
        <v>3783</v>
      </c>
      <c r="E3" s="347" t="s">
        <v>3801</v>
      </c>
      <c r="F3" s="347" t="s">
        <v>3835</v>
      </c>
      <c r="G3" s="347" t="s">
        <v>3832</v>
      </c>
      <c r="I3" s="346" t="s">
        <v>3784</v>
      </c>
      <c r="K3" s="347" t="s">
        <v>4064</v>
      </c>
      <c r="L3" s="347" t="s">
        <v>4062</v>
      </c>
    </row>
    <row r="4" spans="1:12" ht="33">
      <c r="B4" s="348">
        <v>3</v>
      </c>
      <c r="C4" s="346" t="s">
        <v>3660</v>
      </c>
      <c r="D4" s="346" t="s">
        <v>3785</v>
      </c>
      <c r="E4" s="347" t="s">
        <v>3800</v>
      </c>
      <c r="F4" s="346" t="s">
        <v>3805</v>
      </c>
      <c r="G4" s="347" t="s">
        <v>3829</v>
      </c>
      <c r="I4" s="346" t="s">
        <v>3786</v>
      </c>
      <c r="K4" s="347" t="s">
        <v>4066</v>
      </c>
      <c r="L4" s="347" t="s">
        <v>4061</v>
      </c>
    </row>
    <row r="5" spans="1:12" ht="43.5">
      <c r="B5" s="348">
        <v>4</v>
      </c>
      <c r="C5" s="346" t="s">
        <v>3661</v>
      </c>
      <c r="D5" s="346" t="s">
        <v>3787</v>
      </c>
      <c r="E5" s="347" t="s">
        <v>3806</v>
      </c>
      <c r="F5" s="347" t="s">
        <v>3807</v>
      </c>
      <c r="G5" s="347" t="s">
        <v>3830</v>
      </c>
      <c r="I5" s="346" t="s">
        <v>3788</v>
      </c>
      <c r="K5" s="347" t="s">
        <v>4063</v>
      </c>
      <c r="L5" s="347" t="s">
        <v>4182</v>
      </c>
    </row>
    <row r="6" spans="1:12" ht="43.5">
      <c r="B6" s="348">
        <v>5</v>
      </c>
      <c r="C6" s="346" t="s">
        <v>3662</v>
      </c>
      <c r="D6" s="346" t="s">
        <v>3789</v>
      </c>
      <c r="E6" s="347" t="s">
        <v>3803</v>
      </c>
      <c r="F6" s="346" t="s">
        <v>3790</v>
      </c>
      <c r="G6" s="347" t="s">
        <v>3836</v>
      </c>
      <c r="I6" s="346" t="s">
        <v>3791</v>
      </c>
      <c r="K6" s="347" t="s">
        <v>4067</v>
      </c>
      <c r="L6" s="347" t="s">
        <v>4228</v>
      </c>
    </row>
    <row r="7" spans="1:12" ht="46.5">
      <c r="B7" s="348">
        <v>6</v>
      </c>
      <c r="C7" s="346" t="s">
        <v>3663</v>
      </c>
      <c r="D7" s="346" t="s">
        <v>3792</v>
      </c>
      <c r="E7" s="347" t="s">
        <v>3804</v>
      </c>
      <c r="F7" s="346" t="s">
        <v>3793</v>
      </c>
      <c r="G7" s="347" t="s">
        <v>3837</v>
      </c>
      <c r="I7" s="346" t="s">
        <v>3794</v>
      </c>
      <c r="K7" s="347" t="s">
        <v>4068</v>
      </c>
      <c r="L7" s="347" t="s">
        <v>4282</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O1" workbookViewId="0">
      <pane ySplit="1" topLeftCell="A2" activePane="bottomLeft" state="frozen"/>
      <selection pane="bottomLeft" activeCell="AA4" sqref="AA4"/>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88" t="s">
        <v>3604</v>
      </c>
      <c r="AC2" s="488"/>
      <c r="AD2" s="488"/>
      <c r="AE2" s="488" t="s">
        <v>3608</v>
      </c>
      <c r="AF2" s="488"/>
      <c r="AG2" s="488" t="s">
        <v>3601</v>
      </c>
      <c r="AH2" s="488"/>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89" t="s">
        <v>3609</v>
      </c>
      <c r="AF4" s="495"/>
      <c r="AG4" s="489" t="s">
        <v>3609</v>
      </c>
      <c r="AH4" s="490"/>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1"/>
      <c r="AF5" s="496"/>
      <c r="AG5" s="491"/>
      <c r="AH5" s="492"/>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1"/>
      <c r="AF6" s="496"/>
      <c r="AG6" s="491"/>
      <c r="AH6" s="492"/>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1"/>
      <c r="AF7" s="496"/>
      <c r="AG7" s="491"/>
      <c r="AH7" s="492"/>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1"/>
      <c r="AF8" s="496"/>
      <c r="AG8" s="491"/>
      <c r="AH8" s="492"/>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3"/>
      <c r="AF9" s="497"/>
      <c r="AG9" s="493"/>
      <c r="AH9" s="494"/>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02월 02일</v>
      </c>
      <c r="AE11" s="498" t="str">
        <f ca="1">"추정: "&amp;TEXT(NOW()+SUM(L:L)/4+(COUNTA(B:B)-1)*(AE10-SUM(J:J)/(COUNTA(B:B)-1))*10,"yy' m월 d일;@")</f>
        <v>추정: 25' 4월 30일</v>
      </c>
      <c r="AF11" s="498"/>
      <c r="AG11" s="498" t="str">
        <f ca="1">"추정: "&amp;TEXT(NOW()+SUM(L:L)/4+(COUNTA(B:B)-1)*(AE10-SUM(J:J)/(COUNTA(B:B)-1))*10+(COUNTA($B:$B)-1)*(AG10-AE10)*10,"yy' m월 d일;@")</f>
        <v>추정: 25' 7월 10일</v>
      </c>
      <c r="AH11" s="498"/>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499" t="str">
        <f>"+"&amp;TEXT((COUNTA($B:$B)-1)*(AE10-SUM($J:$J)/(COUNTA($B:$B)-1))*40,"#,##0시간")&amp;" (+"&amp;TEXT((COUNTA($B:$B)-1)*(AE10-SUM($J:$J)/(COUNTA($B:$B)-1))*10,"#,##0일")&amp;")"</f>
        <v>+348시간 (+87일)</v>
      </c>
      <c r="AF12" s="499"/>
      <c r="AG12" s="499" t="str">
        <f>"+"&amp;TEXT((COUNTA($B:$B)-1)*(AG10-AE10)*40,"#,##0시간")&amp;" (+"&amp;TEXT((COUNTA($B:$B)-1)*(AG10-AE10)*10,"#,##0일")&amp;")"</f>
        <v>+284시간 (+71일)</v>
      </c>
      <c r="AH12" s="499"/>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0" t="str">
        <f>"+"&amp;TEXT(AE10-SUM($J:$J)/(COUNTA($B:$B)-1),"0.00%")&amp;" (+"&amp;(COUNTA($B:$B)-1)*(AE10-SUM($J:$J)/(COUNTA($B:$B)-1))*100&amp;")"</f>
        <v>+12.25% (+870)</v>
      </c>
      <c r="AF14" s="500"/>
      <c r="AG14" s="500" t="str">
        <f>"+"&amp;TEXT(AG10-AE10,"0.00%")&amp;" (+"&amp;(COUNTA($B:$B)-1)*(AG10-AE10)*100&amp;")"</f>
        <v>+10.00% (+710)</v>
      </c>
      <c r="AH14" s="500"/>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87" t="s">
        <v>2964</v>
      </c>
      <c r="V18" s="487"/>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87"/>
      <c r="V19" s="487"/>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132" t="s">
        <v>3630</v>
      </c>
      <c r="Y20" s="275" t="s">
        <v>3631</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3636</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3637</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3632</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3633</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3634</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3635</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11" sqref="E11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01" t="s">
        <v>0</v>
      </c>
      <c r="B1" s="502"/>
      <c r="C1" s="502"/>
      <c r="D1" s="502"/>
      <c r="E1" s="1"/>
      <c r="F1" s="501" t="s">
        <v>1</v>
      </c>
      <c r="G1" s="502"/>
      <c r="H1" s="502"/>
      <c r="I1" s="502"/>
      <c r="J1" s="2"/>
      <c r="K1" s="2"/>
      <c r="L1" s="2"/>
      <c r="M1" s="2"/>
      <c r="N1" s="2"/>
      <c r="O1" s="2"/>
      <c r="P1" s="2"/>
      <c r="Q1" s="2"/>
      <c r="R1" s="2"/>
      <c r="S1" s="2"/>
      <c r="T1" s="2"/>
      <c r="U1" s="2"/>
      <c r="V1" s="2"/>
      <c r="W1" s="2"/>
      <c r="X1" s="2"/>
      <c r="Y1" s="2"/>
      <c r="Z1" s="2"/>
    </row>
    <row r="2" spans="1:26" ht="15" customHeight="1">
      <c r="A2" s="502"/>
      <c r="B2" s="502"/>
      <c r="C2" s="502"/>
      <c r="D2" s="502"/>
      <c r="E2" s="1"/>
      <c r="F2" s="502"/>
      <c r="G2" s="502"/>
      <c r="H2" s="502"/>
      <c r="I2" s="502"/>
      <c r="J2" s="2"/>
      <c r="K2" s="2"/>
      <c r="L2" s="2"/>
      <c r="M2" s="2"/>
      <c r="N2" s="2"/>
      <c r="O2" s="2"/>
      <c r="P2" s="2"/>
      <c r="Q2" s="2"/>
      <c r="R2" s="2"/>
      <c r="S2" s="2"/>
      <c r="T2" s="2"/>
      <c r="U2" s="2"/>
      <c r="V2" s="2"/>
      <c r="W2" s="2"/>
      <c r="X2" s="2"/>
      <c r="Y2" s="2"/>
      <c r="Z2" s="2"/>
    </row>
    <row r="3" spans="1:26" ht="18.75">
      <c r="A3" s="502"/>
      <c r="B3" s="502"/>
      <c r="C3" s="502"/>
      <c r="D3" s="502"/>
      <c r="E3" s="3" t="s">
        <v>2</v>
      </c>
      <c r="F3" s="502"/>
      <c r="G3" s="502"/>
      <c r="H3" s="502"/>
      <c r="I3" s="502"/>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3" t="s">
        <v>8</v>
      </c>
      <c r="G4" s="502"/>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2"/>
      <c r="G5" s="502"/>
      <c r="H5" s="5" t="s">
        <v>12</v>
      </c>
      <c r="I5" s="5" t="s">
        <v>13</v>
      </c>
      <c r="J5" s="2"/>
      <c r="K5" s="2"/>
      <c r="L5" s="2"/>
      <c r="M5" s="2"/>
      <c r="N5" s="2"/>
      <c r="O5" s="2"/>
      <c r="P5" s="2"/>
      <c r="Q5" s="2"/>
      <c r="R5" s="2"/>
      <c r="S5" s="2"/>
      <c r="T5" s="2"/>
      <c r="U5" s="2"/>
      <c r="V5" s="2"/>
      <c r="W5" s="2"/>
      <c r="X5" s="2"/>
      <c r="Y5" s="2"/>
      <c r="Z5" s="2"/>
    </row>
    <row r="6" spans="1:26" ht="16.5">
      <c r="A6" s="4"/>
      <c r="B6" s="5"/>
      <c r="C6" s="4"/>
      <c r="D6" s="2"/>
      <c r="E6" s="4"/>
      <c r="F6" s="502"/>
      <c r="G6" s="502"/>
      <c r="H6" s="5" t="s">
        <v>14</v>
      </c>
      <c r="I6" s="5" t="s">
        <v>15</v>
      </c>
      <c r="J6" s="2"/>
      <c r="K6" s="2"/>
      <c r="L6" s="2"/>
      <c r="M6" s="2"/>
      <c r="N6" s="2"/>
      <c r="O6" s="2"/>
      <c r="P6" s="2"/>
      <c r="Q6" s="2"/>
      <c r="R6" s="2"/>
      <c r="S6" s="504" t="s">
        <v>16</v>
      </c>
      <c r="T6" s="502"/>
      <c r="U6" s="502"/>
      <c r="V6" s="2"/>
      <c r="W6" s="2"/>
      <c r="X6" s="2"/>
      <c r="Y6" s="2"/>
      <c r="Z6" s="2"/>
    </row>
    <row r="7" spans="1:26" ht="16.5">
      <c r="A7" s="4"/>
      <c r="B7" s="5"/>
      <c r="C7" s="4"/>
      <c r="D7" s="2"/>
      <c r="E7" s="4"/>
      <c r="F7" s="502"/>
      <c r="G7" s="502"/>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2"/>
      <c r="G8" s="502"/>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2"/>
      <c r="G9" s="502"/>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3" t="s">
        <v>36</v>
      </c>
      <c r="G11" s="502"/>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2"/>
      <c r="G12" s="502"/>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2"/>
      <c r="G13" s="502"/>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2"/>
      <c r="G14" s="502"/>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2"/>
      <c r="G15" s="502"/>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2"/>
      <c r="G16" s="502"/>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3" t="s">
        <v>60</v>
      </c>
      <c r="G17" s="502"/>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2"/>
      <c r="G18" s="502"/>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2"/>
      <c r="G19" s="502"/>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3" t="s">
        <v>75</v>
      </c>
      <c r="G21" s="502"/>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2"/>
      <c r="G22" s="502"/>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2"/>
      <c r="G23" s="502"/>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2"/>
      <c r="G24" s="502"/>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2"/>
      <c r="G25" s="502"/>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2"/>
      <c r="G26" s="502"/>
      <c r="H26" s="505"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2"/>
      <c r="G27" s="502"/>
      <c r="H27" s="502"/>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2"/>
      <c r="G28" s="502"/>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2"/>
      <c r="G29" s="502"/>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3" t="s">
        <v>104</v>
      </c>
      <c r="G30" s="502"/>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2"/>
      <c r="G31" s="502"/>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2"/>
      <c r="G32" s="502"/>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3" t="s">
        <v>113</v>
      </c>
      <c r="G33" s="502"/>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2"/>
      <c r="G34" s="502"/>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2"/>
      <c r="G35" s="502"/>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3" t="s">
        <v>124</v>
      </c>
      <c r="G37" s="502"/>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2"/>
      <c r="G38" s="502"/>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2"/>
      <c r="G39" s="502"/>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2"/>
      <c r="G40" s="502"/>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2"/>
      <c r="G41" s="502"/>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2"/>
      <c r="G42" s="502"/>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3" t="s">
        <v>140</v>
      </c>
      <c r="G43" s="502"/>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2"/>
      <c r="G44" s="502"/>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2"/>
      <c r="G45" s="502"/>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3" t="s">
        <v>143</v>
      </c>
      <c r="G46" s="502"/>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2"/>
      <c r="G47" s="502"/>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7"/>
      <c r="G48" s="507"/>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3" t="s">
        <v>149</v>
      </c>
      <c r="G50" s="502"/>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2"/>
      <c r="G51" s="502"/>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2"/>
      <c r="G52" s="502"/>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2"/>
      <c r="G53" s="502"/>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2"/>
      <c r="G54" s="502"/>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6" t="s">
        <v>163</v>
      </c>
      <c r="E55" s="4"/>
      <c r="F55" s="502"/>
      <c r="G55" s="502"/>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2"/>
      <c r="E56" s="4"/>
      <c r="F56" s="502"/>
      <c r="G56" s="502"/>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2"/>
      <c r="G57" s="502"/>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2"/>
      <c r="G58" s="502"/>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2"/>
      <c r="G59" s="502"/>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2"/>
      <c r="G60" s="502"/>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2"/>
      <c r="G61" s="502"/>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2"/>
      <c r="G62" s="502"/>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3" t="s">
        <v>181</v>
      </c>
      <c r="G63" s="502"/>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2"/>
      <c r="G64" s="502"/>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2"/>
      <c r="G65" s="502"/>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2"/>
      <c r="G66" s="502"/>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2"/>
      <c r="G67" s="502"/>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2"/>
      <c r="G68" s="502"/>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2"/>
      <c r="G69" s="502"/>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3" t="s">
        <v>202</v>
      </c>
      <c r="G70" s="502"/>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2"/>
      <c r="G71" s="502"/>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2"/>
      <c r="G72" s="502"/>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2"/>
      <c r="G73" s="502"/>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2"/>
      <c r="G74" s="502"/>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2"/>
      <c r="G75" s="502"/>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2"/>
      <c r="G76" s="502"/>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2"/>
      <c r="G77" s="502"/>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2"/>
      <c r="G78" s="502"/>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2"/>
      <c r="G79" s="502"/>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2"/>
      <c r="G80" s="502"/>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3" t="s">
        <v>226</v>
      </c>
      <c r="G81" s="502"/>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2"/>
      <c r="G82" s="502"/>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2"/>
      <c r="G83" s="502"/>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7"/>
      <c r="G84" s="507"/>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08" t="s">
        <v>236</v>
      </c>
      <c r="G86" s="502"/>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2"/>
      <c r="G87" s="502"/>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2"/>
      <c r="G88" s="502"/>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2"/>
      <c r="G89" s="502"/>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2"/>
      <c r="G90" s="502"/>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2"/>
      <c r="G91" s="502"/>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2"/>
      <c r="G92" s="502"/>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2"/>
      <c r="G93" s="502"/>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2"/>
      <c r="G94" s="502"/>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2"/>
      <c r="G95" s="502"/>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2"/>
      <c r="G96" s="502"/>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2"/>
      <c r="G97" s="502"/>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2"/>
      <c r="G98" s="502"/>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2"/>
      <c r="G99" s="502"/>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2"/>
      <c r="G100" s="502"/>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2"/>
      <c r="G101" s="502"/>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2"/>
      <c r="G102" s="502"/>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7"/>
      <c r="G103" s="507"/>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09" t="s">
        <v>274</v>
      </c>
      <c r="G104" s="510"/>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2"/>
      <c r="G105" s="502"/>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2"/>
      <c r="G106" s="502"/>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2"/>
      <c r="G107" s="502"/>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2"/>
      <c r="G108" s="502"/>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2"/>
      <c r="G109" s="502"/>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2"/>
      <c r="G110" s="502"/>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2"/>
      <c r="G111" s="502"/>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2"/>
      <c r="G112" s="502"/>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2"/>
      <c r="G113" s="502"/>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11" t="s">
        <v>297</v>
      </c>
      <c r="B1" s="502"/>
      <c r="C1" s="502"/>
      <c r="D1" s="502"/>
      <c r="E1" s="502"/>
      <c r="F1" s="2"/>
      <c r="G1" s="2"/>
      <c r="H1" s="2"/>
      <c r="I1" s="2"/>
      <c r="J1" s="2"/>
      <c r="K1" s="2"/>
      <c r="L1" s="2"/>
      <c r="M1" s="2"/>
      <c r="N1" s="2"/>
      <c r="O1" s="2"/>
      <c r="P1" s="2"/>
      <c r="Q1" s="2"/>
      <c r="R1" s="2"/>
      <c r="S1" s="2"/>
      <c r="T1" s="2"/>
    </row>
    <row r="2" spans="1:34" ht="16.5">
      <c r="A2" s="507"/>
      <c r="B2" s="507"/>
      <c r="C2" s="507"/>
      <c r="D2" s="507"/>
      <c r="E2" s="507"/>
      <c r="F2" s="512" t="s">
        <v>298</v>
      </c>
      <c r="G2" s="507"/>
      <c r="H2" s="507"/>
      <c r="I2" s="9" t="s">
        <v>299</v>
      </c>
      <c r="J2" s="9"/>
      <c r="K2" s="9"/>
      <c r="L2" s="9"/>
      <c r="M2" s="9"/>
      <c r="N2" s="9"/>
      <c r="O2" s="9"/>
      <c r="P2" s="9"/>
      <c r="Q2" s="9"/>
      <c r="R2" s="9"/>
      <c r="S2" s="9"/>
      <c r="T2" s="9"/>
    </row>
    <row r="3" spans="1:34" ht="32.25" customHeight="1">
      <c r="A3" s="513" t="s">
        <v>300</v>
      </c>
      <c r="B3" s="17" t="s">
        <v>301</v>
      </c>
      <c r="C3" s="517" t="s">
        <v>302</v>
      </c>
      <c r="D3" s="517"/>
      <c r="E3" s="517"/>
      <c r="F3" s="517"/>
      <c r="G3" s="517"/>
      <c r="H3" s="17"/>
      <c r="I3" s="17"/>
      <c r="J3" s="17"/>
      <c r="K3" s="17"/>
      <c r="L3" s="17"/>
      <c r="M3" s="17"/>
      <c r="N3" s="17"/>
      <c r="O3" s="17"/>
      <c r="P3" s="17"/>
      <c r="Q3" s="17"/>
      <c r="R3" s="17"/>
      <c r="S3" s="17"/>
      <c r="T3" s="17"/>
      <c r="U3" s="17"/>
      <c r="V3" s="17"/>
      <c r="W3" s="17"/>
      <c r="X3" s="17"/>
      <c r="Y3" s="17"/>
      <c r="Z3" s="17"/>
    </row>
    <row r="4" spans="1:34" ht="32.25" customHeight="1">
      <c r="A4" s="514"/>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4"/>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4"/>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4"/>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4"/>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4"/>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4"/>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4"/>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3" t="s">
        <v>320</v>
      </c>
      <c r="B12" s="17" t="s">
        <v>321</v>
      </c>
      <c r="C12" s="515" t="s">
        <v>3223</v>
      </c>
      <c r="D12" s="516"/>
      <c r="E12" s="516"/>
      <c r="F12" s="516"/>
      <c r="G12" s="516"/>
      <c r="H12" s="516"/>
      <c r="I12" s="516"/>
      <c r="J12" s="516"/>
      <c r="K12" s="516"/>
      <c r="L12" s="516"/>
      <c r="M12" s="516"/>
      <c r="N12" s="516"/>
      <c r="O12" s="516"/>
      <c r="P12" s="516"/>
      <c r="Q12" s="17"/>
      <c r="R12" s="17"/>
      <c r="S12" s="17"/>
      <c r="T12" s="17"/>
      <c r="U12" s="17"/>
      <c r="V12" s="17"/>
      <c r="W12" s="17"/>
      <c r="X12" s="17"/>
      <c r="Y12" s="17"/>
      <c r="Z12" s="17"/>
    </row>
    <row r="13" spans="1:34" ht="32.25" customHeight="1">
      <c r="A13" s="514"/>
      <c r="B13" s="17" t="s">
        <v>322</v>
      </c>
      <c r="C13" s="515" t="s">
        <v>323</v>
      </c>
      <c r="D13" s="516"/>
      <c r="E13" s="516"/>
      <c r="F13" s="516"/>
      <c r="G13" s="516"/>
      <c r="H13" s="516"/>
      <c r="I13" s="516"/>
      <c r="J13" s="516"/>
      <c r="K13" s="516"/>
      <c r="L13" s="516"/>
      <c r="M13" s="516"/>
      <c r="N13" s="17"/>
      <c r="O13" s="17"/>
      <c r="P13" s="17"/>
      <c r="Q13" s="17"/>
      <c r="R13" s="17"/>
      <c r="S13" s="17"/>
      <c r="T13" s="17"/>
      <c r="U13" s="17"/>
      <c r="V13" s="17"/>
      <c r="W13" s="17"/>
      <c r="X13" s="17"/>
      <c r="Y13" s="17"/>
      <c r="Z13" s="17"/>
    </row>
    <row r="14" spans="1:34" ht="32.25" customHeight="1">
      <c r="A14" s="514"/>
      <c r="B14" s="17" t="s">
        <v>324</v>
      </c>
      <c r="C14" s="518" t="s">
        <v>325</v>
      </c>
      <c r="D14" s="502"/>
      <c r="E14" s="502"/>
      <c r="F14" s="502"/>
      <c r="G14" s="502"/>
      <c r="H14" s="502"/>
      <c r="I14" s="502"/>
      <c r="J14" s="502"/>
      <c r="K14" s="17"/>
      <c r="L14" s="17"/>
      <c r="M14" s="17"/>
      <c r="N14" s="17"/>
      <c r="O14" s="17"/>
      <c r="P14" s="17"/>
      <c r="Q14" s="17"/>
      <c r="R14" s="17"/>
      <c r="S14" s="17"/>
      <c r="T14" s="17"/>
      <c r="U14" s="17"/>
      <c r="V14" s="17"/>
      <c r="W14" s="17"/>
      <c r="X14" s="17"/>
      <c r="Y14" s="17"/>
      <c r="Z14" s="17"/>
    </row>
    <row r="15" spans="1:34" ht="32.25" customHeight="1">
      <c r="A15" s="514"/>
      <c r="B15" s="17" t="s">
        <v>326</v>
      </c>
      <c r="C15" s="518" t="s">
        <v>327</v>
      </c>
      <c r="D15" s="518"/>
      <c r="E15" s="518"/>
      <c r="F15" s="518"/>
      <c r="G15" s="518"/>
      <c r="H15" s="518"/>
      <c r="I15" s="518"/>
      <c r="J15" s="518"/>
      <c r="K15" s="518"/>
      <c r="L15" s="17"/>
      <c r="M15" s="17"/>
      <c r="N15" s="17"/>
      <c r="O15" s="17"/>
      <c r="P15" s="17"/>
      <c r="Q15" s="17"/>
      <c r="R15" s="17"/>
      <c r="S15" s="17"/>
      <c r="T15" s="17"/>
      <c r="U15" s="17"/>
      <c r="V15" s="17"/>
      <c r="W15" s="17"/>
      <c r="X15" s="17"/>
      <c r="Y15" s="17"/>
      <c r="Z15" s="17"/>
    </row>
    <row r="16" spans="1:34" ht="32.25" customHeight="1">
      <c r="A16" s="514"/>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3" t="s">
        <v>333</v>
      </c>
      <c r="AA16" s="502"/>
      <c r="AB16" s="502"/>
      <c r="AC16" s="502"/>
      <c r="AD16" s="502"/>
      <c r="AE16" s="502"/>
      <c r="AF16" s="502"/>
      <c r="AG16" s="502"/>
      <c r="AH16" s="502"/>
    </row>
    <row r="17" spans="1:34" ht="195.75" customHeight="1">
      <c r="A17" s="513" t="s">
        <v>330</v>
      </c>
      <c r="B17" s="17" t="s">
        <v>331</v>
      </c>
      <c r="C17" s="518" t="s">
        <v>332</v>
      </c>
      <c r="D17" s="502"/>
      <c r="E17" s="502"/>
      <c r="F17" s="502"/>
      <c r="G17" s="502"/>
      <c r="H17" s="502"/>
      <c r="I17" s="502"/>
      <c r="J17" s="502"/>
      <c r="K17" s="502"/>
      <c r="U17" s="17"/>
      <c r="V17" s="17"/>
      <c r="W17" s="17"/>
      <c r="X17" s="17"/>
      <c r="Y17" s="17"/>
      <c r="Z17" s="502"/>
      <c r="AA17" s="502"/>
      <c r="AB17" s="502"/>
      <c r="AC17" s="502"/>
      <c r="AD17" s="502"/>
      <c r="AE17" s="502"/>
      <c r="AF17" s="502"/>
      <c r="AG17" s="502"/>
      <c r="AH17" s="502"/>
    </row>
    <row r="18" spans="1:34" ht="129" customHeight="1">
      <c r="A18" s="514"/>
      <c r="B18" s="17" t="s">
        <v>334</v>
      </c>
      <c r="C18" s="519" t="s">
        <v>3239</v>
      </c>
      <c r="D18" s="519"/>
      <c r="E18" s="519"/>
      <c r="F18" s="519"/>
      <c r="G18" s="519"/>
      <c r="H18" s="519"/>
      <c r="I18" s="519"/>
      <c r="J18" s="519"/>
      <c r="K18" s="519"/>
      <c r="L18" s="519"/>
      <c r="U18" s="17"/>
      <c r="V18" s="17"/>
      <c r="W18" s="17"/>
      <c r="X18" s="17"/>
      <c r="Y18" s="17"/>
      <c r="Z18" s="503" t="s">
        <v>337</v>
      </c>
      <c r="AA18" s="502"/>
      <c r="AB18" s="502"/>
      <c r="AC18" s="502"/>
      <c r="AD18" s="502"/>
      <c r="AE18" s="502"/>
      <c r="AF18" s="502"/>
      <c r="AG18" s="502"/>
      <c r="AH18" s="502"/>
    </row>
    <row r="19" spans="1:34" ht="156" customHeight="1">
      <c r="A19" s="514"/>
      <c r="B19" s="17" t="s">
        <v>335</v>
      </c>
      <c r="C19" s="518" t="s">
        <v>336</v>
      </c>
      <c r="D19" s="502"/>
      <c r="E19" s="502"/>
      <c r="F19" s="502"/>
      <c r="G19" s="502"/>
      <c r="H19" s="502"/>
      <c r="I19" s="502"/>
      <c r="J19" s="502"/>
      <c r="K19" s="502"/>
      <c r="U19" s="17"/>
      <c r="V19" s="17"/>
      <c r="W19" s="17"/>
      <c r="X19" s="17"/>
      <c r="Y19" s="17"/>
      <c r="Z19" s="503" t="s">
        <v>340</v>
      </c>
      <c r="AA19" s="502"/>
      <c r="AB19" s="502"/>
      <c r="AC19" s="502"/>
      <c r="AD19" s="502"/>
      <c r="AE19" s="502"/>
      <c r="AF19" s="502"/>
      <c r="AG19" s="502"/>
      <c r="AH19" s="502"/>
    </row>
    <row r="20" spans="1:34" ht="32.25" customHeight="1">
      <c r="A20" s="514"/>
      <c r="B20" s="17" t="s">
        <v>338</v>
      </c>
      <c r="C20" s="17" t="s">
        <v>339</v>
      </c>
      <c r="D20" s="17"/>
      <c r="E20" s="17"/>
      <c r="F20" s="17"/>
      <c r="G20" s="17"/>
      <c r="H20" s="17"/>
      <c r="I20" s="17"/>
      <c r="J20" s="17"/>
      <c r="K20" s="17"/>
      <c r="U20" s="17"/>
      <c r="V20" s="17"/>
      <c r="W20" s="17"/>
      <c r="X20" s="17"/>
      <c r="Y20" s="17"/>
      <c r="Z20" s="502"/>
      <c r="AA20" s="502"/>
      <c r="AB20" s="502"/>
      <c r="AC20" s="502"/>
      <c r="AD20" s="502"/>
      <c r="AE20" s="502"/>
      <c r="AF20" s="502"/>
      <c r="AG20" s="502"/>
      <c r="AH20" s="502"/>
    </row>
    <row r="21" spans="1:34" ht="32.25" customHeight="1">
      <c r="A21" s="19" t="s">
        <v>341</v>
      </c>
      <c r="B21" s="17" t="s">
        <v>342</v>
      </c>
      <c r="C21" s="518" t="s">
        <v>343</v>
      </c>
      <c r="D21" s="518"/>
      <c r="E21" s="518"/>
      <c r="F21" s="518"/>
      <c r="G21" s="518"/>
      <c r="H21" s="518"/>
      <c r="I21" s="518"/>
      <c r="J21" s="518"/>
      <c r="K21" s="17"/>
      <c r="U21" s="17"/>
      <c r="V21" s="17"/>
      <c r="W21" s="17"/>
      <c r="X21" s="17"/>
      <c r="Y21" s="17"/>
      <c r="Z21" s="502"/>
      <c r="AA21" s="502"/>
      <c r="AB21" s="502"/>
      <c r="AC21" s="502"/>
      <c r="AD21" s="502"/>
      <c r="AE21" s="502"/>
      <c r="AF21" s="502"/>
      <c r="AG21" s="502"/>
      <c r="AH21" s="502"/>
    </row>
    <row r="22" spans="1:34" ht="15.75" customHeight="1">
      <c r="Z22" s="502"/>
      <c r="AA22" s="502"/>
      <c r="AB22" s="502"/>
      <c r="AC22" s="502"/>
      <c r="AD22" s="502"/>
      <c r="AE22" s="502"/>
      <c r="AF22" s="502"/>
      <c r="AG22" s="502"/>
      <c r="AH22" s="502"/>
    </row>
    <row r="23" spans="1:34" ht="15.75" customHeight="1">
      <c r="Z23" s="502"/>
      <c r="AA23" s="502"/>
      <c r="AB23" s="502"/>
      <c r="AC23" s="502"/>
      <c r="AD23" s="502"/>
      <c r="AE23" s="502"/>
      <c r="AF23" s="502"/>
      <c r="AG23" s="502"/>
      <c r="AH23" s="502"/>
    </row>
    <row r="24" spans="1:34" ht="15.75" customHeight="1">
      <c r="I24" s="2"/>
      <c r="J24" s="2"/>
      <c r="Z24" s="502"/>
      <c r="AA24" s="502"/>
      <c r="AB24" s="502"/>
      <c r="AC24" s="502"/>
      <c r="AD24" s="502"/>
      <c r="AE24" s="502"/>
      <c r="AF24" s="502"/>
      <c r="AG24" s="502"/>
      <c r="AH24" s="502"/>
    </row>
    <row r="25" spans="1:34" ht="15.75" customHeight="1">
      <c r="I25" s="2"/>
      <c r="J25" s="2"/>
      <c r="Z25" s="502"/>
      <c r="AA25" s="502"/>
      <c r="AB25" s="502"/>
      <c r="AC25" s="502"/>
      <c r="AD25" s="502"/>
      <c r="AE25" s="502"/>
      <c r="AF25" s="502"/>
      <c r="AG25" s="502"/>
      <c r="AH25" s="502"/>
    </row>
    <row r="26" spans="1:34" ht="15.75" customHeight="1">
      <c r="Z26" s="502"/>
      <c r="AA26" s="502"/>
      <c r="AB26" s="502"/>
      <c r="AC26" s="502"/>
      <c r="AD26" s="502"/>
      <c r="AE26" s="502"/>
      <c r="AF26" s="502"/>
      <c r="AG26" s="502"/>
      <c r="AH26" s="502"/>
    </row>
    <row r="27" spans="1:34" ht="15.75" customHeight="1">
      <c r="Z27" s="502"/>
      <c r="AA27" s="502"/>
      <c r="AB27" s="502"/>
      <c r="AC27" s="502"/>
      <c r="AD27" s="502"/>
      <c r="AE27" s="502"/>
      <c r="AF27" s="502"/>
      <c r="AG27" s="502"/>
      <c r="AH27" s="502"/>
    </row>
    <row r="28" spans="1:34" ht="15.75" customHeight="1">
      <c r="Z28" s="502"/>
      <c r="AA28" s="502"/>
      <c r="AB28" s="502"/>
      <c r="AC28" s="502"/>
      <c r="AD28" s="502"/>
      <c r="AE28" s="502"/>
      <c r="AF28" s="502"/>
      <c r="AG28" s="502"/>
      <c r="AH28" s="502"/>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0"/>
      <c r="T14" s="516"/>
      <c r="U14" s="516"/>
      <c r="V14" s="516"/>
    </row>
    <row r="15" spans="11:23" ht="13.5">
      <c r="K15" s="521" t="s">
        <v>3026</v>
      </c>
      <c r="L15" s="522"/>
      <c r="M15" s="522"/>
      <c r="N15" s="522"/>
      <c r="O15" s="522"/>
      <c r="P15" s="522"/>
      <c r="Q15" s="522"/>
    </row>
    <row r="16" spans="11:23" ht="30" customHeight="1">
      <c r="K16" s="522"/>
      <c r="L16" s="522"/>
      <c r="M16" s="522"/>
      <c r="N16" s="522"/>
      <c r="O16" s="522"/>
      <c r="P16" s="522"/>
      <c r="Q16" s="522"/>
      <c r="S16" s="523" t="s">
        <v>3027</v>
      </c>
      <c r="T16" s="516"/>
      <c r="V16" s="523" t="s">
        <v>3028</v>
      </c>
      <c r="W16" s="516"/>
    </row>
    <row r="17" spans="11:22" ht="13.5">
      <c r="K17" s="522"/>
      <c r="L17" s="522"/>
      <c r="M17" s="522"/>
      <c r="N17" s="522"/>
      <c r="O17" s="522"/>
      <c r="P17" s="522"/>
      <c r="Q17" s="522"/>
      <c r="S17" s="194" t="s">
        <v>344</v>
      </c>
      <c r="T17" s="194"/>
      <c r="V17" s="193" t="s">
        <v>345</v>
      </c>
    </row>
    <row r="18" spans="11:22" ht="13.5">
      <c r="K18" s="522"/>
      <c r="L18" s="522"/>
      <c r="M18" s="522"/>
      <c r="N18" s="522"/>
      <c r="O18" s="522"/>
      <c r="P18" s="522"/>
      <c r="Q18" s="522"/>
      <c r="S18" s="194" t="s">
        <v>3029</v>
      </c>
      <c r="T18" s="194"/>
      <c r="V18" s="194" t="s">
        <v>346</v>
      </c>
    </row>
    <row r="19" spans="11:22" ht="13.5">
      <c r="K19" s="522"/>
      <c r="L19" s="522"/>
      <c r="M19" s="522"/>
      <c r="N19" s="522"/>
      <c r="O19" s="522"/>
      <c r="P19" s="522"/>
      <c r="Q19" s="522"/>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L48" sqref="L48"/>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3" t="s">
        <v>3071</v>
      </c>
      <c r="AI5" s="533"/>
      <c r="AJ5" s="533"/>
      <c r="AK5" s="533"/>
      <c r="AL5" s="533"/>
      <c r="AM5" s="533"/>
      <c r="AN5" s="533"/>
    </row>
    <row r="6" spans="6:40" ht="15" customHeight="1">
      <c r="F6" s="527" t="s">
        <v>3072</v>
      </c>
      <c r="G6" s="527"/>
      <c r="H6" s="527"/>
      <c r="I6" s="527"/>
      <c r="J6" s="527"/>
      <c r="K6" s="527"/>
      <c r="L6" s="527"/>
      <c r="M6" s="527"/>
      <c r="N6" s="527"/>
      <c r="P6" s="527" t="s">
        <v>3073</v>
      </c>
      <c r="Q6" s="527"/>
      <c r="R6" s="527"/>
      <c r="S6" s="527"/>
      <c r="T6" s="527"/>
      <c r="U6" s="527"/>
      <c r="V6" s="527"/>
      <c r="W6" s="527"/>
      <c r="X6" s="527"/>
      <c r="Y6" s="527"/>
      <c r="Z6" s="527"/>
      <c r="AA6" s="527"/>
      <c r="AB6" s="527"/>
      <c r="AH6" s="533"/>
      <c r="AI6" s="533"/>
      <c r="AJ6" s="533"/>
      <c r="AK6" s="533"/>
      <c r="AL6" s="533"/>
      <c r="AM6" s="533"/>
      <c r="AN6" s="533"/>
    </row>
    <row r="7" spans="6:40" ht="15" customHeight="1">
      <c r="F7" s="527"/>
      <c r="G7" s="527"/>
      <c r="H7" s="527"/>
      <c r="I7" s="527"/>
      <c r="J7" s="527"/>
      <c r="K7" s="527"/>
      <c r="L7" s="527"/>
      <c r="M7" s="527"/>
      <c r="N7" s="527"/>
      <c r="P7" s="527"/>
      <c r="Q7" s="527"/>
      <c r="R7" s="527"/>
      <c r="S7" s="527"/>
      <c r="T7" s="527"/>
      <c r="U7" s="527"/>
      <c r="V7" s="527"/>
      <c r="W7" s="527"/>
      <c r="X7" s="527"/>
      <c r="Y7" s="527"/>
      <c r="Z7" s="527"/>
      <c r="AA7" s="527"/>
      <c r="AB7" s="527"/>
      <c r="AH7" s="191" t="s">
        <v>3074</v>
      </c>
      <c r="AI7" s="191" t="s">
        <v>3075</v>
      </c>
      <c r="AJ7" s="188" t="s">
        <v>2965</v>
      </c>
      <c r="AK7" s="531" t="s">
        <v>3076</v>
      </c>
      <c r="AL7" s="531"/>
      <c r="AM7" s="191" t="s">
        <v>2979</v>
      </c>
    </row>
    <row r="8" spans="6:40" ht="16.5" customHeight="1">
      <c r="F8" s="525" t="s">
        <v>3077</v>
      </c>
      <c r="G8" s="529" t="s">
        <v>3078</v>
      </c>
      <c r="H8" s="529"/>
      <c r="I8" s="529"/>
      <c r="J8" s="529"/>
      <c r="K8" s="529"/>
      <c r="L8" s="529"/>
      <c r="M8" s="529"/>
      <c r="N8" s="529"/>
      <c r="P8" s="525" t="s">
        <v>3077</v>
      </c>
      <c r="Q8" s="529" t="s">
        <v>3079</v>
      </c>
      <c r="R8" s="529"/>
      <c r="S8" s="529"/>
      <c r="T8" s="529"/>
      <c r="U8" s="529"/>
      <c r="V8" s="529"/>
      <c r="W8" s="529"/>
      <c r="X8" s="529"/>
      <c r="Y8" s="529"/>
      <c r="Z8" s="529"/>
      <c r="AA8" s="529"/>
      <c r="AB8" s="529"/>
      <c r="AH8" s="525" t="s">
        <v>2971</v>
      </c>
      <c r="AI8" s="180" t="s">
        <v>2972</v>
      </c>
      <c r="AJ8" s="187">
        <v>732</v>
      </c>
      <c r="AM8" s="180" t="s">
        <v>2980</v>
      </c>
    </row>
    <row r="9" spans="6:40">
      <c r="F9" s="525"/>
      <c r="G9" s="529"/>
      <c r="H9" s="529"/>
      <c r="I9" s="529"/>
      <c r="J9" s="529"/>
      <c r="K9" s="529"/>
      <c r="L9" s="529"/>
      <c r="M9" s="529"/>
      <c r="N9" s="529"/>
      <c r="P9" s="525"/>
      <c r="Q9" s="529"/>
      <c r="R9" s="529"/>
      <c r="S9" s="529"/>
      <c r="T9" s="529"/>
      <c r="U9" s="529"/>
      <c r="V9" s="529"/>
      <c r="W9" s="529"/>
      <c r="X9" s="529"/>
      <c r="Y9" s="529"/>
      <c r="Z9" s="529"/>
      <c r="AA9" s="529"/>
      <c r="AB9" s="529"/>
      <c r="AH9" s="525"/>
      <c r="AI9" s="180" t="s">
        <v>3080</v>
      </c>
      <c r="AJ9" s="187">
        <v>4</v>
      </c>
      <c r="AK9" s="192">
        <v>3</v>
      </c>
      <c r="AL9" s="192">
        <f>AK9*AJ9</f>
        <v>12</v>
      </c>
      <c r="AM9" s="180" t="s">
        <v>2981</v>
      </c>
    </row>
    <row r="10" spans="6:40">
      <c r="F10" s="525"/>
      <c r="G10" s="529"/>
      <c r="H10" s="529"/>
      <c r="I10" s="529"/>
      <c r="J10" s="529"/>
      <c r="K10" s="529"/>
      <c r="L10" s="529"/>
      <c r="M10" s="529"/>
      <c r="N10" s="529"/>
      <c r="P10" s="525"/>
      <c r="Q10" s="529"/>
      <c r="R10" s="529"/>
      <c r="S10" s="529"/>
      <c r="T10" s="529"/>
      <c r="U10" s="529"/>
      <c r="V10" s="529"/>
      <c r="W10" s="529"/>
      <c r="X10" s="529"/>
      <c r="Y10" s="529"/>
      <c r="Z10" s="529"/>
      <c r="AA10" s="529"/>
      <c r="AB10" s="529"/>
      <c r="AH10" s="525"/>
      <c r="AI10" s="180" t="s">
        <v>2969</v>
      </c>
      <c r="AJ10" s="187">
        <v>19</v>
      </c>
      <c r="AK10" s="192">
        <v>5</v>
      </c>
      <c r="AL10" s="192">
        <f t="shared" ref="AL10:AL18" si="0">AK10*AJ10</f>
        <v>95</v>
      </c>
      <c r="AM10" s="180" t="s">
        <v>2982</v>
      </c>
    </row>
    <row r="11" spans="6:40">
      <c r="F11" s="525"/>
      <c r="G11" s="529"/>
      <c r="H11" s="529"/>
      <c r="I11" s="529"/>
      <c r="J11" s="529"/>
      <c r="K11" s="529"/>
      <c r="L11" s="529"/>
      <c r="M11" s="529"/>
      <c r="N11" s="529"/>
      <c r="P11" s="525"/>
      <c r="Q11" s="529"/>
      <c r="R11" s="529"/>
      <c r="S11" s="529"/>
      <c r="T11" s="529"/>
      <c r="U11" s="529"/>
      <c r="V11" s="529"/>
      <c r="W11" s="529"/>
      <c r="X11" s="529"/>
      <c r="Y11" s="529"/>
      <c r="Z11" s="529"/>
      <c r="AA11" s="529"/>
      <c r="AB11" s="529"/>
      <c r="AH11" s="525"/>
      <c r="AI11" s="180" t="s">
        <v>3081</v>
      </c>
      <c r="AJ11" s="187">
        <v>72</v>
      </c>
      <c r="AK11" s="192">
        <v>5</v>
      </c>
      <c r="AL11" s="192">
        <f t="shared" si="0"/>
        <v>360</v>
      </c>
      <c r="AM11" s="180" t="s">
        <v>2983</v>
      </c>
    </row>
    <row r="12" spans="6:40" ht="15" customHeight="1">
      <c r="F12" s="528" t="s">
        <v>3082</v>
      </c>
      <c r="G12" s="529" t="s">
        <v>3083</v>
      </c>
      <c r="H12" s="529"/>
      <c r="I12" s="529"/>
      <c r="J12" s="529"/>
      <c r="K12" s="529"/>
      <c r="L12" s="529"/>
      <c r="M12" s="529"/>
      <c r="N12" s="529"/>
      <c r="P12" s="528" t="s">
        <v>3084</v>
      </c>
      <c r="Q12" s="529" t="s">
        <v>3085</v>
      </c>
      <c r="R12" s="529"/>
      <c r="S12" s="529"/>
      <c r="T12" s="529"/>
      <c r="U12" s="529"/>
      <c r="V12" s="529"/>
      <c r="W12" s="529"/>
      <c r="X12" s="529"/>
      <c r="Y12" s="529"/>
      <c r="Z12" s="529"/>
      <c r="AA12" s="529"/>
      <c r="AB12" s="529"/>
      <c r="AH12" s="525"/>
      <c r="AI12" s="180" t="s">
        <v>3086</v>
      </c>
      <c r="AJ12" s="187">
        <v>27</v>
      </c>
      <c r="AK12" s="192">
        <v>3</v>
      </c>
      <c r="AL12" s="192">
        <f t="shared" si="0"/>
        <v>81</v>
      </c>
      <c r="AM12" s="180" t="s">
        <v>2973</v>
      </c>
    </row>
    <row r="13" spans="6:40">
      <c r="F13" s="528"/>
      <c r="G13" s="529"/>
      <c r="H13" s="529"/>
      <c r="I13" s="529"/>
      <c r="J13" s="529"/>
      <c r="K13" s="529"/>
      <c r="L13" s="529"/>
      <c r="M13" s="529"/>
      <c r="N13" s="529"/>
      <c r="P13" s="525"/>
      <c r="Q13" s="529"/>
      <c r="R13" s="529"/>
      <c r="S13" s="529"/>
      <c r="T13" s="529"/>
      <c r="U13" s="529"/>
      <c r="V13" s="529"/>
      <c r="W13" s="529"/>
      <c r="X13" s="529"/>
      <c r="Y13" s="529"/>
      <c r="Z13" s="529"/>
      <c r="AA13" s="529"/>
      <c r="AB13" s="529"/>
      <c r="AH13" s="525"/>
      <c r="AI13" s="180" t="s">
        <v>3087</v>
      </c>
      <c r="AJ13" s="187">
        <v>35</v>
      </c>
      <c r="AK13" s="192">
        <v>5</v>
      </c>
      <c r="AL13" s="192">
        <f t="shared" si="0"/>
        <v>175</v>
      </c>
      <c r="AM13" s="180" t="s">
        <v>2984</v>
      </c>
    </row>
    <row r="14" spans="6:40" ht="15" customHeight="1">
      <c r="F14" s="528"/>
      <c r="G14" s="529"/>
      <c r="H14" s="529"/>
      <c r="I14" s="529"/>
      <c r="J14" s="529"/>
      <c r="K14" s="529"/>
      <c r="L14" s="529"/>
      <c r="M14" s="529"/>
      <c r="N14" s="529"/>
      <c r="P14" s="525"/>
      <c r="Q14" s="529"/>
      <c r="R14" s="529"/>
      <c r="S14" s="529"/>
      <c r="T14" s="529"/>
      <c r="U14" s="529"/>
      <c r="V14" s="529"/>
      <c r="W14" s="529"/>
      <c r="X14" s="529"/>
      <c r="Y14" s="529"/>
      <c r="Z14" s="529"/>
      <c r="AA14" s="529"/>
      <c r="AB14" s="529"/>
      <c r="AH14" s="525"/>
      <c r="AI14" s="180" t="s">
        <v>3088</v>
      </c>
      <c r="AJ14" s="187">
        <f>16*9</f>
        <v>144</v>
      </c>
      <c r="AK14" s="192">
        <v>3</v>
      </c>
      <c r="AL14" s="192">
        <f t="shared" si="0"/>
        <v>432</v>
      </c>
      <c r="AM14" s="180" t="s">
        <v>2974</v>
      </c>
    </row>
    <row r="15" spans="6:40" ht="15" customHeight="1">
      <c r="F15" s="528"/>
      <c r="G15" s="529"/>
      <c r="H15" s="529"/>
      <c r="I15" s="529"/>
      <c r="J15" s="529"/>
      <c r="K15" s="529"/>
      <c r="L15" s="529"/>
      <c r="M15" s="529"/>
      <c r="N15" s="529"/>
      <c r="P15" s="528" t="s">
        <v>3089</v>
      </c>
      <c r="Q15" s="529" t="s">
        <v>3090</v>
      </c>
      <c r="R15" s="529"/>
      <c r="S15" s="529"/>
      <c r="T15" s="529"/>
      <c r="U15" s="529"/>
      <c r="V15" s="529"/>
      <c r="W15" s="529"/>
      <c r="X15" s="529"/>
      <c r="Y15" s="529"/>
      <c r="Z15" s="529"/>
      <c r="AA15" s="529"/>
      <c r="AB15" s="529"/>
      <c r="AH15" s="525"/>
      <c r="AI15" s="180" t="s">
        <v>3091</v>
      </c>
      <c r="AJ15" s="187">
        <v>9</v>
      </c>
      <c r="AK15" s="192">
        <v>5</v>
      </c>
      <c r="AL15" s="192">
        <f t="shared" si="0"/>
        <v>45</v>
      </c>
      <c r="AM15" s="180" t="s">
        <v>2985</v>
      </c>
    </row>
    <row r="16" spans="6:40">
      <c r="F16" s="528"/>
      <c r="G16" s="529"/>
      <c r="H16" s="529"/>
      <c r="I16" s="529"/>
      <c r="J16" s="529"/>
      <c r="K16" s="529"/>
      <c r="L16" s="529"/>
      <c r="M16" s="529"/>
      <c r="N16" s="529"/>
      <c r="P16" s="528"/>
      <c r="Q16" s="529"/>
      <c r="R16" s="529"/>
      <c r="S16" s="529"/>
      <c r="T16" s="529"/>
      <c r="U16" s="529"/>
      <c r="V16" s="529"/>
      <c r="W16" s="529"/>
      <c r="X16" s="529"/>
      <c r="Y16" s="529"/>
      <c r="Z16" s="529"/>
      <c r="AA16" s="529"/>
      <c r="AB16" s="529"/>
      <c r="AH16" s="525"/>
      <c r="AI16" s="180" t="s">
        <v>3092</v>
      </c>
      <c r="AJ16" s="187">
        <f>9*14</f>
        <v>126</v>
      </c>
      <c r="AK16" s="192">
        <v>3</v>
      </c>
      <c r="AL16" s="192">
        <f t="shared" si="0"/>
        <v>378</v>
      </c>
      <c r="AM16" s="180" t="s">
        <v>2975</v>
      </c>
    </row>
    <row r="17" spans="6:39" ht="15" customHeight="1">
      <c r="F17" s="528" t="s">
        <v>3093</v>
      </c>
      <c r="G17" s="529" t="s">
        <v>3598</v>
      </c>
      <c r="H17" s="529"/>
      <c r="I17" s="529"/>
      <c r="J17" s="529"/>
      <c r="K17" s="529"/>
      <c r="L17" s="529"/>
      <c r="M17" s="529"/>
      <c r="N17" s="529"/>
      <c r="P17" s="528"/>
      <c r="Q17" s="529"/>
      <c r="R17" s="529"/>
      <c r="S17" s="529"/>
      <c r="T17" s="529"/>
      <c r="U17" s="529"/>
      <c r="V17" s="529"/>
      <c r="W17" s="529"/>
      <c r="X17" s="529"/>
      <c r="Y17" s="529"/>
      <c r="Z17" s="529"/>
      <c r="AA17" s="529"/>
      <c r="AB17" s="529"/>
      <c r="AH17" s="525"/>
      <c r="AI17" s="180" t="s">
        <v>3094</v>
      </c>
      <c r="AJ17" s="187">
        <v>19</v>
      </c>
      <c r="AK17" s="192">
        <v>5</v>
      </c>
      <c r="AL17" s="192">
        <f t="shared" si="0"/>
        <v>95</v>
      </c>
      <c r="AM17" s="180" t="s">
        <v>2977</v>
      </c>
    </row>
    <row r="18" spans="6:39">
      <c r="F18" s="528"/>
      <c r="G18" s="529"/>
      <c r="H18" s="529"/>
      <c r="I18" s="529"/>
      <c r="J18" s="529"/>
      <c r="K18" s="529"/>
      <c r="L18" s="529"/>
      <c r="M18" s="529"/>
      <c r="N18" s="529"/>
      <c r="P18" s="528"/>
      <c r="Q18" s="529"/>
      <c r="R18" s="529"/>
      <c r="S18" s="529"/>
      <c r="T18" s="529"/>
      <c r="U18" s="529"/>
      <c r="V18" s="529"/>
      <c r="W18" s="529"/>
      <c r="X18" s="529"/>
      <c r="Y18" s="529"/>
      <c r="Z18" s="529"/>
      <c r="AA18" s="529"/>
      <c r="AB18" s="529"/>
      <c r="AH18" s="525"/>
      <c r="AI18" s="180" t="s">
        <v>3095</v>
      </c>
      <c r="AJ18" s="187">
        <f>19*8</f>
        <v>152</v>
      </c>
      <c r="AK18" s="192">
        <v>3</v>
      </c>
      <c r="AL18" s="192">
        <f t="shared" si="0"/>
        <v>456</v>
      </c>
      <c r="AM18" s="180" t="s">
        <v>2976</v>
      </c>
    </row>
    <row r="19" spans="6:39" ht="15" customHeight="1">
      <c r="F19" s="528"/>
      <c r="G19" s="529"/>
      <c r="H19" s="529"/>
      <c r="I19" s="529"/>
      <c r="J19" s="529"/>
      <c r="K19" s="529"/>
      <c r="L19" s="529"/>
      <c r="M19" s="529"/>
      <c r="N19" s="529"/>
      <c r="P19" s="528"/>
      <c r="Q19" s="529"/>
      <c r="R19" s="529"/>
      <c r="S19" s="529"/>
      <c r="T19" s="529"/>
      <c r="U19" s="529"/>
      <c r="V19" s="529"/>
      <c r="W19" s="529"/>
      <c r="X19" s="529"/>
      <c r="Y19" s="529"/>
      <c r="Z19" s="529"/>
      <c r="AA19" s="529"/>
      <c r="AB19" s="529"/>
      <c r="AH19" s="525"/>
      <c r="AI19" s="524" t="s">
        <v>3096</v>
      </c>
      <c r="AJ19" s="187">
        <v>1</v>
      </c>
      <c r="AK19" s="192">
        <v>5</v>
      </c>
      <c r="AM19" s="180" t="s">
        <v>2978</v>
      </c>
    </row>
    <row r="20" spans="6:39">
      <c r="F20" s="528"/>
      <c r="G20" s="529"/>
      <c r="H20" s="529"/>
      <c r="I20" s="529"/>
      <c r="J20" s="529"/>
      <c r="K20" s="529"/>
      <c r="L20" s="529"/>
      <c r="M20" s="529"/>
      <c r="N20" s="529"/>
      <c r="P20" s="528" t="s">
        <v>3097</v>
      </c>
      <c r="Q20" s="530" t="s">
        <v>3222</v>
      </c>
      <c r="R20" s="529"/>
      <c r="S20" s="529"/>
      <c r="T20" s="529"/>
      <c r="U20" s="529"/>
      <c r="V20" s="529"/>
      <c r="W20" s="529"/>
      <c r="X20" s="529"/>
      <c r="Y20" s="529"/>
      <c r="Z20" s="529"/>
      <c r="AA20" s="529"/>
      <c r="AB20" s="529"/>
      <c r="AH20" s="525"/>
      <c r="AI20" s="524"/>
      <c r="AJ20" s="187">
        <v>2</v>
      </c>
      <c r="AK20" s="192">
        <v>10</v>
      </c>
      <c r="AM20" s="180" t="s">
        <v>2986</v>
      </c>
    </row>
    <row r="21" spans="6:39">
      <c r="F21" s="528"/>
      <c r="G21" s="529"/>
      <c r="H21" s="529"/>
      <c r="I21" s="529"/>
      <c r="J21" s="529"/>
      <c r="K21" s="529"/>
      <c r="L21" s="529"/>
      <c r="M21" s="529"/>
      <c r="N21" s="529"/>
      <c r="P21" s="528"/>
      <c r="Q21" s="529"/>
      <c r="R21" s="529"/>
      <c r="S21" s="529"/>
      <c r="T21" s="529"/>
      <c r="U21" s="529"/>
      <c r="V21" s="529"/>
      <c r="W21" s="529"/>
      <c r="X21" s="529"/>
      <c r="Y21" s="529"/>
      <c r="Z21" s="529"/>
      <c r="AA21" s="529"/>
      <c r="AB21" s="529"/>
      <c r="AH21" s="525"/>
      <c r="AI21" s="524"/>
      <c r="AJ21" s="187">
        <v>3</v>
      </c>
      <c r="AK21" s="192">
        <v>15</v>
      </c>
      <c r="AM21" s="180" t="s">
        <v>2986</v>
      </c>
    </row>
    <row r="22" spans="6:39">
      <c r="F22" s="528"/>
      <c r="G22" s="529"/>
      <c r="H22" s="529"/>
      <c r="I22" s="529"/>
      <c r="J22" s="529"/>
      <c r="K22" s="529"/>
      <c r="L22" s="529"/>
      <c r="M22" s="529"/>
      <c r="N22" s="529"/>
      <c r="P22" s="528"/>
      <c r="Q22" s="529"/>
      <c r="R22" s="529"/>
      <c r="S22" s="529"/>
      <c r="T22" s="529"/>
      <c r="U22" s="529"/>
      <c r="V22" s="529"/>
      <c r="W22" s="529"/>
      <c r="X22" s="529"/>
      <c r="Y22" s="529"/>
      <c r="Z22" s="529"/>
      <c r="AA22" s="529"/>
      <c r="AB22" s="529"/>
      <c r="AH22" s="525"/>
      <c r="AI22" s="524"/>
      <c r="AJ22" s="534">
        <v>4</v>
      </c>
      <c r="AK22" s="535">
        <v>30</v>
      </c>
      <c r="AM22" s="180" t="s">
        <v>2987</v>
      </c>
    </row>
    <row r="23" spans="6:39">
      <c r="F23" s="528"/>
      <c r="G23" s="529"/>
      <c r="H23" s="529"/>
      <c r="I23" s="529"/>
      <c r="J23" s="529"/>
      <c r="K23" s="529"/>
      <c r="L23" s="529"/>
      <c r="M23" s="529"/>
      <c r="N23" s="529"/>
      <c r="P23" s="528"/>
      <c r="Q23" s="529"/>
      <c r="R23" s="529"/>
      <c r="S23" s="529"/>
      <c r="T23" s="529"/>
      <c r="U23" s="529"/>
      <c r="V23" s="529"/>
      <c r="W23" s="529"/>
      <c r="X23" s="529"/>
      <c r="Y23" s="529"/>
      <c r="Z23" s="529"/>
      <c r="AA23" s="529"/>
      <c r="AB23" s="529"/>
      <c r="AH23" s="525"/>
      <c r="AI23" s="524"/>
      <c r="AJ23" s="534"/>
      <c r="AK23" s="535"/>
      <c r="AM23" s="180" t="s">
        <v>2988</v>
      </c>
    </row>
    <row r="24" spans="6:39" ht="15" customHeight="1">
      <c r="F24" s="528"/>
      <c r="G24" s="529"/>
      <c r="H24" s="529"/>
      <c r="I24" s="529"/>
      <c r="J24" s="529"/>
      <c r="K24" s="529"/>
      <c r="L24" s="529"/>
      <c r="M24" s="529"/>
      <c r="N24" s="529"/>
      <c r="P24" s="528"/>
      <c r="Q24" s="529"/>
      <c r="R24" s="529"/>
      <c r="S24" s="529"/>
      <c r="T24" s="529"/>
      <c r="U24" s="529"/>
      <c r="V24" s="529"/>
      <c r="W24" s="529"/>
      <c r="X24" s="529"/>
      <c r="Y24" s="529"/>
      <c r="Z24" s="529"/>
      <c r="AA24" s="529"/>
      <c r="AB24" s="529"/>
      <c r="AH24" s="525"/>
      <c r="AI24" s="524"/>
      <c r="AJ24" s="187">
        <v>5</v>
      </c>
      <c r="AK24" s="192">
        <v>50</v>
      </c>
      <c r="AM24" s="180" t="s">
        <v>2989</v>
      </c>
    </row>
    <row r="25" spans="6:39">
      <c r="F25" s="528" t="s">
        <v>3098</v>
      </c>
      <c r="G25" s="529" t="s">
        <v>3099</v>
      </c>
      <c r="H25" s="529"/>
      <c r="I25" s="529"/>
      <c r="J25" s="529"/>
      <c r="K25" s="529"/>
      <c r="L25" s="529"/>
      <c r="M25" s="529"/>
      <c r="N25" s="529"/>
      <c r="P25" s="528"/>
      <c r="Q25" s="529"/>
      <c r="R25" s="529"/>
      <c r="S25" s="529"/>
      <c r="T25" s="529"/>
      <c r="U25" s="529"/>
      <c r="V25" s="529"/>
      <c r="W25" s="529"/>
      <c r="X25" s="529"/>
      <c r="Y25" s="529"/>
      <c r="Z25" s="529"/>
      <c r="AA25" s="529"/>
      <c r="AB25" s="529"/>
      <c r="AH25" s="525"/>
      <c r="AI25" s="524"/>
      <c r="AJ25" s="187">
        <v>6</v>
      </c>
      <c r="AK25" s="192">
        <v>100</v>
      </c>
      <c r="AM25" s="180" t="s">
        <v>2990</v>
      </c>
    </row>
    <row r="26" spans="6:39" ht="16.5" customHeight="1">
      <c r="F26" s="528"/>
      <c r="G26" s="529"/>
      <c r="H26" s="529"/>
      <c r="I26" s="529"/>
      <c r="J26" s="529"/>
      <c r="K26" s="529"/>
      <c r="L26" s="529"/>
      <c r="M26" s="529"/>
      <c r="N26" s="529"/>
      <c r="R26" s="180"/>
      <c r="U26" s="180"/>
      <c r="AH26" s="525"/>
      <c r="AI26" s="524"/>
      <c r="AJ26" s="187">
        <v>7</v>
      </c>
      <c r="AK26" s="192">
        <v>200</v>
      </c>
      <c r="AM26" s="180" t="s">
        <v>2991</v>
      </c>
    </row>
    <row r="27" spans="6:39" ht="15" customHeight="1">
      <c r="F27" s="528"/>
      <c r="G27" s="529"/>
      <c r="H27" s="529"/>
      <c r="I27" s="529"/>
      <c r="J27" s="529"/>
      <c r="K27" s="529"/>
      <c r="L27" s="529"/>
      <c r="M27" s="529"/>
      <c r="N27" s="529"/>
      <c r="P27" s="537"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8"/>
      <c r="G28" s="529"/>
      <c r="H28" s="529"/>
      <c r="I28" s="529"/>
      <c r="J28" s="529"/>
      <c r="K28" s="529"/>
      <c r="L28" s="529"/>
      <c r="M28" s="529"/>
      <c r="N28" s="529"/>
      <c r="P28" s="537"/>
      <c r="Q28" s="524" t="s">
        <v>3037</v>
      </c>
      <c r="R28" s="524" t="s">
        <v>3038</v>
      </c>
      <c r="S28" s="524" t="s">
        <v>3039</v>
      </c>
      <c r="U28" s="179" t="s">
        <v>3031</v>
      </c>
      <c r="V28" s="180">
        <v>500</v>
      </c>
      <c r="X28" s="180" t="s">
        <v>3032</v>
      </c>
      <c r="AH28" s="525" t="s">
        <v>3105</v>
      </c>
      <c r="AI28" s="180" t="s">
        <v>3106</v>
      </c>
      <c r="AJ28" s="187">
        <v>24</v>
      </c>
      <c r="AK28" s="192">
        <v>10</v>
      </c>
      <c r="AL28" s="192">
        <f>AK28*AJ28</f>
        <v>240</v>
      </c>
      <c r="AM28" s="180" t="s">
        <v>3000</v>
      </c>
    </row>
    <row r="29" spans="6:39" ht="15" customHeight="1">
      <c r="F29" s="528"/>
      <c r="G29" s="529"/>
      <c r="H29" s="529"/>
      <c r="I29" s="529"/>
      <c r="J29" s="529"/>
      <c r="K29" s="529"/>
      <c r="L29" s="529"/>
      <c r="M29" s="529"/>
      <c r="N29" s="529"/>
      <c r="P29" s="537"/>
      <c r="Q29" s="524"/>
      <c r="R29" s="524"/>
      <c r="S29" s="524"/>
      <c r="U29" s="179" t="s">
        <v>3057</v>
      </c>
      <c r="V29" s="180">
        <v>3300</v>
      </c>
      <c r="X29" s="180" t="s">
        <v>3033</v>
      </c>
      <c r="AH29" s="525"/>
      <c r="AI29" s="180" t="s">
        <v>3094</v>
      </c>
      <c r="AJ29" s="187">
        <v>10</v>
      </c>
      <c r="AK29" s="192">
        <v>10</v>
      </c>
      <c r="AL29" s="192">
        <f>AK29*AJ29</f>
        <v>100</v>
      </c>
      <c r="AM29" s="180" t="s">
        <v>3001</v>
      </c>
    </row>
    <row r="30" spans="6:39" ht="15" customHeight="1">
      <c r="F30" s="528"/>
      <c r="G30" s="529"/>
      <c r="H30" s="529"/>
      <c r="I30" s="529"/>
      <c r="J30" s="529"/>
      <c r="K30" s="529"/>
      <c r="L30" s="529"/>
      <c r="M30" s="529"/>
      <c r="N30" s="529"/>
      <c r="P30" s="537"/>
      <c r="Q30" s="524"/>
      <c r="R30" s="524"/>
      <c r="S30" s="524"/>
      <c r="T30" s="500" t="s">
        <v>3040</v>
      </c>
      <c r="U30" s="500"/>
      <c r="V30" s="180">
        <v>10000</v>
      </c>
      <c r="AH30" s="525"/>
      <c r="AI30" s="180" t="s">
        <v>3107</v>
      </c>
      <c r="AJ30" s="187">
        <v>10</v>
      </c>
      <c r="AK30" s="192">
        <v>10</v>
      </c>
      <c r="AL30" s="192">
        <f>AK30*AJ30</f>
        <v>100</v>
      </c>
      <c r="AM30" s="180" t="s">
        <v>3002</v>
      </c>
    </row>
    <row r="31" spans="6:39" ht="15" customHeight="1">
      <c r="F31" s="528"/>
      <c r="G31" s="529"/>
      <c r="H31" s="529"/>
      <c r="I31" s="529"/>
      <c r="J31" s="529"/>
      <c r="K31" s="529"/>
      <c r="L31" s="529"/>
      <c r="M31" s="529"/>
      <c r="N31" s="529"/>
      <c r="P31" s="537"/>
      <c r="Q31" s="524"/>
      <c r="R31" s="179" t="s">
        <v>3041</v>
      </c>
      <c r="S31" s="165" t="s">
        <v>3039</v>
      </c>
      <c r="T31" s="500" t="s">
        <v>3040</v>
      </c>
      <c r="U31" s="500"/>
      <c r="V31" s="180">
        <v>3300</v>
      </c>
      <c r="X31" s="180" t="s">
        <v>3034</v>
      </c>
      <c r="AH31" s="525"/>
      <c r="AI31" s="180" t="s">
        <v>3108</v>
      </c>
      <c r="AK31" s="192">
        <v>10</v>
      </c>
      <c r="AM31" s="180" t="s">
        <v>3003</v>
      </c>
    </row>
    <row r="32" spans="6:39" ht="15" customHeight="1">
      <c r="F32" s="528"/>
      <c r="G32" s="529"/>
      <c r="H32" s="529"/>
      <c r="I32" s="529"/>
      <c r="J32" s="529"/>
      <c r="K32" s="529"/>
      <c r="L32" s="529"/>
      <c r="M32" s="529"/>
      <c r="N32" s="529"/>
      <c r="P32" s="537"/>
      <c r="Q32" s="524"/>
      <c r="R32" s="524" t="s">
        <v>3042</v>
      </c>
      <c r="S32" s="524" t="s">
        <v>3039</v>
      </c>
      <c r="U32" s="179" t="s">
        <v>3031</v>
      </c>
      <c r="V32" s="180">
        <v>1000</v>
      </c>
      <c r="X32" s="180" t="s">
        <v>3035</v>
      </c>
      <c r="AH32" s="525"/>
      <c r="AI32" s="180" t="s">
        <v>3109</v>
      </c>
      <c r="AJ32" s="187">
        <v>6</v>
      </c>
      <c r="AK32" s="192">
        <v>5</v>
      </c>
      <c r="AL32" s="192">
        <f>AK32*AJ32</f>
        <v>30</v>
      </c>
      <c r="AM32" s="176" t="s">
        <v>2992</v>
      </c>
    </row>
    <row r="33" spans="6:39" ht="15" customHeight="1">
      <c r="F33" s="528"/>
      <c r="G33" s="529"/>
      <c r="H33" s="529"/>
      <c r="I33" s="529"/>
      <c r="J33" s="529"/>
      <c r="K33" s="529"/>
      <c r="L33" s="529"/>
      <c r="M33" s="529"/>
      <c r="N33" s="529"/>
      <c r="P33" s="537"/>
      <c r="Q33" s="524"/>
      <c r="R33" s="524"/>
      <c r="S33" s="524"/>
      <c r="U33" s="179" t="s">
        <v>3057</v>
      </c>
      <c r="V33" s="180">
        <v>5000</v>
      </c>
      <c r="X33" s="180" t="s">
        <v>3036</v>
      </c>
      <c r="AH33" s="525"/>
      <c r="AI33" s="180" t="s">
        <v>3112</v>
      </c>
      <c r="AJ33" s="187">
        <v>4</v>
      </c>
      <c r="AK33" s="192">
        <v>10</v>
      </c>
      <c r="AL33" s="192">
        <f>AK33*AJ33</f>
        <v>40</v>
      </c>
      <c r="AM33" s="180" t="s">
        <v>2993</v>
      </c>
    </row>
    <row r="34" spans="6:39" ht="15" customHeight="1">
      <c r="F34" s="528" t="s">
        <v>3110</v>
      </c>
      <c r="G34" s="529" t="s">
        <v>3111</v>
      </c>
      <c r="H34" s="529"/>
      <c r="I34" s="529"/>
      <c r="J34" s="529"/>
      <c r="K34" s="529"/>
      <c r="L34" s="529"/>
      <c r="M34" s="529"/>
      <c r="N34" s="529"/>
      <c r="P34" s="537"/>
      <c r="Q34" s="524"/>
      <c r="R34" s="524"/>
      <c r="S34" s="524"/>
      <c r="T34" s="500" t="s">
        <v>3040</v>
      </c>
      <c r="U34" s="500"/>
      <c r="V34" s="180">
        <v>15000</v>
      </c>
      <c r="AG34" s="180" t="s">
        <v>3113</v>
      </c>
      <c r="AH34" s="525"/>
      <c r="AI34" s="524" t="s">
        <v>3114</v>
      </c>
      <c r="AJ34" s="187">
        <v>1</v>
      </c>
      <c r="AK34" s="192">
        <v>30</v>
      </c>
      <c r="AM34" s="180" t="s">
        <v>2994</v>
      </c>
    </row>
    <row r="35" spans="6:39" ht="15" customHeight="1">
      <c r="F35" s="528"/>
      <c r="G35" s="529"/>
      <c r="H35" s="529"/>
      <c r="I35" s="529"/>
      <c r="J35" s="529"/>
      <c r="K35" s="529"/>
      <c r="L35" s="529"/>
      <c r="M35" s="529"/>
      <c r="N35" s="529"/>
      <c r="P35" s="537"/>
      <c r="Q35" s="524" t="s">
        <v>3049</v>
      </c>
      <c r="R35" s="524" t="s">
        <v>3050</v>
      </c>
      <c r="S35" s="524" t="s">
        <v>3039</v>
      </c>
      <c r="U35" s="179" t="s">
        <v>3043</v>
      </c>
      <c r="V35" s="180">
        <v>10000</v>
      </c>
      <c r="X35" s="180" t="s">
        <v>3051</v>
      </c>
      <c r="AH35" s="525"/>
      <c r="AI35" s="524"/>
      <c r="AJ35" s="187">
        <v>2</v>
      </c>
      <c r="AK35" s="192">
        <v>50</v>
      </c>
      <c r="AM35" s="180" t="s">
        <v>3004</v>
      </c>
    </row>
    <row r="36" spans="6:39" ht="15" customHeight="1">
      <c r="F36" s="528"/>
      <c r="G36" s="529"/>
      <c r="H36" s="529"/>
      <c r="I36" s="529"/>
      <c r="J36" s="529"/>
      <c r="K36" s="529"/>
      <c r="L36" s="529"/>
      <c r="M36" s="529"/>
      <c r="N36" s="529"/>
      <c r="P36" s="537"/>
      <c r="Q36" s="524"/>
      <c r="R36" s="524"/>
      <c r="S36" s="524"/>
      <c r="U36" s="179" t="s">
        <v>3031</v>
      </c>
      <c r="V36" s="180">
        <v>30000</v>
      </c>
      <c r="X36" s="180" t="s">
        <v>3052</v>
      </c>
      <c r="AH36" s="525"/>
      <c r="AI36" s="524"/>
      <c r="AJ36" s="187">
        <v>3</v>
      </c>
      <c r="AK36" s="192">
        <v>100</v>
      </c>
      <c r="AM36" s="180" t="s">
        <v>2995</v>
      </c>
    </row>
    <row r="37" spans="6:39" ht="15" customHeight="1">
      <c r="F37" s="528"/>
      <c r="G37" s="529"/>
      <c r="H37" s="529"/>
      <c r="I37" s="529"/>
      <c r="J37" s="529"/>
      <c r="K37" s="529"/>
      <c r="L37" s="529"/>
      <c r="M37" s="529"/>
      <c r="N37" s="529"/>
      <c r="P37" s="537"/>
      <c r="Q37" s="524"/>
      <c r="R37" s="179" t="s">
        <v>3044</v>
      </c>
      <c r="S37" s="195" t="s">
        <v>3053</v>
      </c>
      <c r="T37" s="180" t="s">
        <v>3046</v>
      </c>
      <c r="V37" s="180">
        <v>3300</v>
      </c>
      <c r="X37" s="180" t="s">
        <v>3054</v>
      </c>
      <c r="AG37" s="180" t="s">
        <v>3115</v>
      </c>
      <c r="AH37" s="525"/>
      <c r="AI37" s="524"/>
      <c r="AJ37" s="187">
        <v>4</v>
      </c>
      <c r="AK37" s="192">
        <v>150</v>
      </c>
      <c r="AM37" s="180" t="s">
        <v>3005</v>
      </c>
    </row>
    <row r="38" spans="6:39" ht="15" customHeight="1">
      <c r="F38" s="528"/>
      <c r="G38" s="529"/>
      <c r="H38" s="529"/>
      <c r="I38" s="529"/>
      <c r="J38" s="529"/>
      <c r="K38" s="529"/>
      <c r="L38" s="529"/>
      <c r="M38" s="529"/>
      <c r="N38" s="529"/>
      <c r="P38" s="537"/>
      <c r="Q38" s="524"/>
      <c r="R38" s="524" t="s">
        <v>3055</v>
      </c>
      <c r="S38" s="165" t="s">
        <v>3039</v>
      </c>
      <c r="T38" s="180" t="s">
        <v>3045</v>
      </c>
      <c r="V38" s="180">
        <v>2000</v>
      </c>
      <c r="X38" s="180" t="s">
        <v>3061</v>
      </c>
      <c r="AH38" s="525"/>
      <c r="AI38" s="524"/>
      <c r="AJ38" s="187">
        <v>5</v>
      </c>
      <c r="AK38" s="192">
        <v>200</v>
      </c>
      <c r="AM38" s="180" t="s">
        <v>2996</v>
      </c>
    </row>
    <row r="39" spans="6:39" ht="15" customHeight="1">
      <c r="F39" s="528"/>
      <c r="G39" s="529"/>
      <c r="H39" s="529"/>
      <c r="I39" s="529"/>
      <c r="J39" s="529"/>
      <c r="K39" s="529"/>
      <c r="L39" s="529"/>
      <c r="M39" s="529"/>
      <c r="N39" s="529"/>
      <c r="P39" s="537"/>
      <c r="Q39" s="524"/>
      <c r="R39" s="524"/>
      <c r="S39" s="165" t="s">
        <v>2967</v>
      </c>
      <c r="U39" s="179" t="s">
        <v>3047</v>
      </c>
      <c r="V39" s="180">
        <v>3300</v>
      </c>
      <c r="X39" s="180" t="s">
        <v>3056</v>
      </c>
      <c r="AH39" s="525"/>
      <c r="AI39" s="524"/>
      <c r="AJ39" s="187">
        <v>6</v>
      </c>
      <c r="AK39" s="192">
        <v>250</v>
      </c>
      <c r="AM39" s="180" t="s">
        <v>2997</v>
      </c>
    </row>
    <row r="40" spans="6:39" ht="15" customHeight="1">
      <c r="F40" s="528"/>
      <c r="G40" s="529"/>
      <c r="H40" s="529"/>
      <c r="I40" s="529"/>
      <c r="J40" s="529"/>
      <c r="K40" s="529"/>
      <c r="L40" s="529"/>
      <c r="M40" s="529"/>
      <c r="N40" s="529"/>
      <c r="P40" s="537"/>
      <c r="Q40" s="536" t="s">
        <v>3161</v>
      </c>
      <c r="R40" s="524" t="s">
        <v>3048</v>
      </c>
      <c r="S40" s="195" t="s">
        <v>3053</v>
      </c>
      <c r="T40" s="180" t="s">
        <v>2970</v>
      </c>
      <c r="V40" s="180">
        <v>100</v>
      </c>
      <c r="X40" s="180" t="s">
        <v>3062</v>
      </c>
      <c r="AG40" s="180" t="s">
        <v>3116</v>
      </c>
      <c r="AH40" s="525"/>
      <c r="AI40" s="524"/>
      <c r="AJ40" s="187">
        <v>7</v>
      </c>
      <c r="AK40" s="192">
        <v>300</v>
      </c>
      <c r="AM40" s="180" t="s">
        <v>2998</v>
      </c>
    </row>
    <row r="41" spans="6:39" ht="15" customHeight="1">
      <c r="F41" s="528"/>
      <c r="G41" s="529"/>
      <c r="H41" s="529"/>
      <c r="I41" s="529"/>
      <c r="J41" s="529"/>
      <c r="K41" s="529"/>
      <c r="L41" s="529"/>
      <c r="M41" s="529"/>
      <c r="N41" s="529"/>
      <c r="P41" s="537"/>
      <c r="Q41" s="524"/>
      <c r="R41" s="524"/>
      <c r="S41" s="165" t="s">
        <v>3039</v>
      </c>
      <c r="T41" s="180" t="s">
        <v>3058</v>
      </c>
      <c r="V41" s="180">
        <v>350</v>
      </c>
      <c r="X41" s="180" t="s">
        <v>3063</v>
      </c>
      <c r="AH41" s="525"/>
      <c r="AI41" s="524"/>
      <c r="AJ41" s="187">
        <v>8</v>
      </c>
      <c r="AK41" s="192">
        <v>400</v>
      </c>
      <c r="AM41" s="180" t="s">
        <v>3006</v>
      </c>
    </row>
    <row r="42" spans="6:39" ht="15" customHeight="1">
      <c r="P42" s="537"/>
      <c r="Q42" s="524"/>
      <c r="R42" s="524"/>
      <c r="S42" s="165" t="s">
        <v>3039</v>
      </c>
      <c r="T42" s="180" t="s">
        <v>3059</v>
      </c>
      <c r="V42" s="180">
        <v>1000</v>
      </c>
      <c r="X42" s="180" t="s">
        <v>3064</v>
      </c>
      <c r="AH42" s="525"/>
      <c r="AI42" s="524"/>
      <c r="AJ42" s="187">
        <v>9</v>
      </c>
      <c r="AK42" s="192">
        <v>500</v>
      </c>
      <c r="AM42" s="180" t="s">
        <v>2999</v>
      </c>
    </row>
    <row r="43" spans="6:39" ht="15" customHeight="1">
      <c r="P43" s="537"/>
      <c r="Q43" s="524"/>
      <c r="R43" s="524"/>
      <c r="S43" s="165" t="s">
        <v>3039</v>
      </c>
      <c r="T43" s="180" t="s">
        <v>3060</v>
      </c>
      <c r="V43" s="180">
        <v>3300</v>
      </c>
      <c r="X43" s="180" t="s">
        <v>3065</v>
      </c>
      <c r="AH43" s="525"/>
      <c r="AI43" s="180" t="s">
        <v>3118</v>
      </c>
      <c r="AM43" s="180" t="s">
        <v>3011</v>
      </c>
    </row>
    <row r="44" spans="6:39" ht="15" customHeight="1">
      <c r="P44" s="537"/>
      <c r="Q44" s="524"/>
      <c r="R44" s="179" t="s">
        <v>3068</v>
      </c>
      <c r="S44" s="195" t="s">
        <v>3053</v>
      </c>
      <c r="V44" s="180">
        <v>1000</v>
      </c>
      <c r="X44" s="176" t="s">
        <v>3117</v>
      </c>
      <c r="AH44" s="525"/>
      <c r="AI44" s="524" t="s">
        <v>3119</v>
      </c>
      <c r="AJ44" s="180" t="s">
        <v>3120</v>
      </c>
      <c r="AM44" s="180" t="s">
        <v>3009</v>
      </c>
    </row>
    <row r="45" spans="6:39" ht="15" customHeight="1">
      <c r="P45" s="537"/>
      <c r="Q45" s="524"/>
      <c r="R45" s="179" t="s">
        <v>3069</v>
      </c>
      <c r="S45" s="195" t="s">
        <v>3053</v>
      </c>
      <c r="V45" s="180">
        <v>200</v>
      </c>
      <c r="X45" s="180" t="s">
        <v>3066</v>
      </c>
      <c r="AH45" s="525"/>
      <c r="AI45" s="524"/>
      <c r="AJ45" s="180" t="s">
        <v>3121</v>
      </c>
      <c r="AL45" s="192" t="s">
        <v>3010</v>
      </c>
      <c r="AM45" s="180" t="s">
        <v>3007</v>
      </c>
    </row>
    <row r="46" spans="6:39" ht="15" customHeight="1">
      <c r="P46" s="537"/>
      <c r="Q46" s="524" t="s">
        <v>3162</v>
      </c>
      <c r="R46" s="179" t="s">
        <v>3003</v>
      </c>
      <c r="S46" s="165" t="s">
        <v>3163</v>
      </c>
      <c r="V46" s="180">
        <v>50000</v>
      </c>
      <c r="X46" s="197" t="s">
        <v>3175</v>
      </c>
      <c r="AH46" s="525"/>
      <c r="AI46" s="180" t="s">
        <v>3122</v>
      </c>
      <c r="AJ46" s="187" t="s">
        <v>3123</v>
      </c>
      <c r="AM46" s="180" t="s">
        <v>3008</v>
      </c>
    </row>
    <row r="47" spans="6:39" ht="15" customHeight="1">
      <c r="P47" s="537"/>
      <c r="Q47" s="524"/>
      <c r="R47" s="179" t="s">
        <v>3136</v>
      </c>
      <c r="S47" s="165" t="s">
        <v>3149</v>
      </c>
      <c r="T47" s="180">
        <v>4</v>
      </c>
      <c r="V47" s="180">
        <v>5000</v>
      </c>
      <c r="W47" s="192">
        <f>V47*T47</f>
        <v>20000</v>
      </c>
      <c r="X47" s="180" t="s">
        <v>3138</v>
      </c>
      <c r="AI47" s="180" t="s">
        <v>3124</v>
      </c>
    </row>
    <row r="48" spans="6:39" ht="15" customHeight="1">
      <c r="P48" s="537"/>
      <c r="Q48" s="524"/>
      <c r="R48" s="179" t="s">
        <v>2968</v>
      </c>
      <c r="S48" s="165" t="s">
        <v>3177</v>
      </c>
      <c r="U48" s="180"/>
      <c r="V48" s="180">
        <v>50000</v>
      </c>
      <c r="X48" s="180" t="s">
        <v>3178</v>
      </c>
      <c r="AI48" s="180" t="s">
        <v>3125</v>
      </c>
    </row>
    <row r="49" spans="16:39" ht="15" customHeight="1">
      <c r="P49" s="537"/>
      <c r="Q49" s="524"/>
      <c r="R49" s="524" t="s">
        <v>3165</v>
      </c>
      <c r="S49" s="165" t="s">
        <v>3177</v>
      </c>
      <c r="U49" s="180"/>
      <c r="V49" s="180">
        <v>50000</v>
      </c>
      <c r="X49" s="180" t="s">
        <v>3179</v>
      </c>
      <c r="AH49" s="525" t="s">
        <v>3126</v>
      </c>
      <c r="AI49" s="180" t="s">
        <v>3127</v>
      </c>
      <c r="AK49" s="192">
        <v>4</v>
      </c>
      <c r="AM49" s="180" t="s">
        <v>3012</v>
      </c>
    </row>
    <row r="50" spans="16:39" ht="15" customHeight="1">
      <c r="P50" s="537"/>
      <c r="Q50" s="524"/>
      <c r="R50" s="524"/>
      <c r="S50" s="165" t="s">
        <v>3177</v>
      </c>
      <c r="U50" s="180"/>
      <c r="V50" s="180">
        <v>100000</v>
      </c>
      <c r="X50" s="180" t="s">
        <v>3180</v>
      </c>
      <c r="AH50" s="525"/>
      <c r="AI50" s="180" t="s">
        <v>3128</v>
      </c>
      <c r="AK50" s="192">
        <v>4</v>
      </c>
      <c r="AM50" s="180" t="s">
        <v>3013</v>
      </c>
    </row>
    <row r="51" spans="16:39" ht="15" customHeight="1">
      <c r="P51" s="537"/>
      <c r="Q51" s="524"/>
      <c r="R51" s="165" t="s">
        <v>3171</v>
      </c>
      <c r="S51" s="165" t="s">
        <v>3177</v>
      </c>
      <c r="U51" s="180"/>
      <c r="V51" s="180">
        <v>50000</v>
      </c>
      <c r="X51" s="180" t="s">
        <v>3181</v>
      </c>
      <c r="AH51" s="525"/>
      <c r="AI51" s="180" t="s">
        <v>3129</v>
      </c>
      <c r="AJ51" s="187">
        <v>2</v>
      </c>
      <c r="AK51" s="192">
        <v>5</v>
      </c>
      <c r="AL51" s="192">
        <f>AK51*AJ51</f>
        <v>10</v>
      </c>
      <c r="AM51" s="180" t="s">
        <v>3014</v>
      </c>
    </row>
    <row r="52" spans="16:39" ht="15" customHeight="1">
      <c r="P52" s="537"/>
      <c r="Q52" s="524"/>
      <c r="R52" s="165" t="s">
        <v>3182</v>
      </c>
      <c r="S52" s="165" t="s">
        <v>3177</v>
      </c>
      <c r="T52" s="183" t="s">
        <v>3185</v>
      </c>
      <c r="U52" s="180"/>
      <c r="V52" s="180" t="s">
        <v>3191</v>
      </c>
      <c r="X52" s="180" t="s">
        <v>3183</v>
      </c>
      <c r="AH52" s="525"/>
      <c r="AI52" s="180" t="s">
        <v>3130</v>
      </c>
      <c r="AK52" s="192">
        <v>4</v>
      </c>
      <c r="AM52" s="180" t="s">
        <v>3015</v>
      </c>
    </row>
    <row r="53" spans="16:39" ht="15" customHeight="1">
      <c r="P53" s="537"/>
      <c r="Q53" s="524"/>
      <c r="R53" s="165" t="s">
        <v>3184</v>
      </c>
      <c r="S53" s="165" t="s">
        <v>3177</v>
      </c>
      <c r="T53" s="180" t="s">
        <v>3185</v>
      </c>
      <c r="U53" s="180"/>
      <c r="V53" s="180" t="s">
        <v>3192</v>
      </c>
      <c r="X53" s="180" t="s">
        <v>3176</v>
      </c>
      <c r="AH53" s="525"/>
      <c r="AI53" s="180" t="s">
        <v>3131</v>
      </c>
      <c r="AK53" s="196">
        <v>1.5</v>
      </c>
      <c r="AM53" s="180" t="s">
        <v>3016</v>
      </c>
    </row>
    <row r="54" spans="16:39" ht="15" customHeight="1">
      <c r="P54" s="537"/>
      <c r="Q54" s="526" t="s">
        <v>3220</v>
      </c>
      <c r="R54" s="165" t="s">
        <v>3150</v>
      </c>
      <c r="S54" s="165" t="s">
        <v>3149</v>
      </c>
      <c r="T54" s="180">
        <v>5</v>
      </c>
      <c r="U54" s="180"/>
      <c r="V54" s="180">
        <v>10000</v>
      </c>
      <c r="W54" s="192">
        <f t="shared" ref="W54:W55" si="1">V54*T54</f>
        <v>50000</v>
      </c>
      <c r="X54" s="180" t="s">
        <v>3139</v>
      </c>
      <c r="AH54" s="525"/>
      <c r="AI54" s="524" t="s">
        <v>3114</v>
      </c>
      <c r="AJ54" s="187">
        <v>1</v>
      </c>
      <c r="AK54" s="192">
        <v>5</v>
      </c>
      <c r="AM54" s="180" t="s">
        <v>3017</v>
      </c>
    </row>
    <row r="55" spans="16:39" ht="15" customHeight="1">
      <c r="P55" s="537"/>
      <c r="Q55" s="524"/>
      <c r="R55" s="165" t="s">
        <v>3151</v>
      </c>
      <c r="S55" s="165" t="s">
        <v>3149</v>
      </c>
      <c r="T55" s="180">
        <v>5</v>
      </c>
      <c r="U55" s="180"/>
      <c r="V55" s="180">
        <v>10000</v>
      </c>
      <c r="W55" s="192">
        <f t="shared" si="1"/>
        <v>50000</v>
      </c>
      <c r="X55" s="180" t="s">
        <v>3140</v>
      </c>
      <c r="AH55" s="525"/>
      <c r="AI55" s="524"/>
      <c r="AJ55" s="187">
        <v>2</v>
      </c>
      <c r="AK55" s="192">
        <v>15</v>
      </c>
      <c r="AM55" s="180" t="s">
        <v>3018</v>
      </c>
    </row>
    <row r="56" spans="16:39" ht="15" customHeight="1">
      <c r="P56" s="537"/>
      <c r="Q56" s="524"/>
      <c r="R56" s="165" t="s">
        <v>3152</v>
      </c>
      <c r="S56" s="165" t="s">
        <v>3149</v>
      </c>
      <c r="T56" s="180">
        <v>5</v>
      </c>
      <c r="U56" s="180"/>
      <c r="V56" s="180">
        <v>10000</v>
      </c>
      <c r="W56" s="192">
        <f t="shared" ref="W56" si="2">V56*T56</f>
        <v>50000</v>
      </c>
      <c r="X56" s="180" t="s">
        <v>3141</v>
      </c>
      <c r="AH56" s="525"/>
      <c r="AI56" s="524"/>
      <c r="AJ56" s="187">
        <v>3</v>
      </c>
      <c r="AK56" s="192">
        <v>35</v>
      </c>
      <c r="AM56" s="180" t="s">
        <v>3019</v>
      </c>
    </row>
    <row r="57" spans="16:39" ht="15" customHeight="1">
      <c r="P57" s="537"/>
      <c r="Q57" s="524"/>
      <c r="R57" s="165" t="s">
        <v>3153</v>
      </c>
      <c r="S57" s="165" t="s">
        <v>3149</v>
      </c>
      <c r="T57" s="180">
        <v>5</v>
      </c>
      <c r="U57" s="180"/>
      <c r="V57" s="180">
        <v>10000</v>
      </c>
      <c r="W57" s="192">
        <f t="shared" ref="W57:W64" si="3">V57*T57</f>
        <v>50000</v>
      </c>
      <c r="X57" s="180" t="s">
        <v>3142</v>
      </c>
      <c r="AH57" s="525"/>
      <c r="AI57" s="524"/>
      <c r="AJ57" s="187">
        <v>4</v>
      </c>
      <c r="AK57" s="192">
        <v>60</v>
      </c>
      <c r="AM57" s="180" t="s">
        <v>3020</v>
      </c>
    </row>
    <row r="58" spans="16:39" ht="15" customHeight="1">
      <c r="P58" s="537"/>
      <c r="Q58" s="524"/>
      <c r="R58" s="165" t="s">
        <v>3154</v>
      </c>
      <c r="S58" s="165" t="s">
        <v>3149</v>
      </c>
      <c r="T58" s="180">
        <v>5</v>
      </c>
      <c r="U58" s="180"/>
      <c r="V58" s="180">
        <v>10000</v>
      </c>
      <c r="W58" s="192">
        <f t="shared" si="3"/>
        <v>50000</v>
      </c>
      <c r="X58" s="180" t="s">
        <v>3143</v>
      </c>
      <c r="AH58" s="525"/>
      <c r="AI58" s="524"/>
      <c r="AJ58" s="187">
        <v>5</v>
      </c>
      <c r="AK58" s="192">
        <v>90</v>
      </c>
      <c r="AM58" s="180" t="s">
        <v>3021</v>
      </c>
    </row>
    <row r="59" spans="16:39" ht="15" customHeight="1">
      <c r="P59" s="537"/>
      <c r="Q59" s="524"/>
      <c r="R59" s="165" t="s">
        <v>3155</v>
      </c>
      <c r="S59" s="165" t="s">
        <v>3149</v>
      </c>
      <c r="T59" s="180">
        <v>5</v>
      </c>
      <c r="U59" s="180"/>
      <c r="V59" s="180">
        <v>10000</v>
      </c>
      <c r="W59" s="192">
        <f t="shared" si="3"/>
        <v>50000</v>
      </c>
      <c r="X59" s="180" t="s">
        <v>3144</v>
      </c>
      <c r="AH59" s="525"/>
      <c r="AI59" s="524"/>
      <c r="AJ59" s="187">
        <v>6</v>
      </c>
      <c r="AK59" s="192">
        <v>130</v>
      </c>
      <c r="AM59" s="180" t="s">
        <v>3022</v>
      </c>
    </row>
    <row r="60" spans="16:39" ht="15" customHeight="1">
      <c r="P60" s="537"/>
      <c r="Q60" s="524"/>
      <c r="R60" s="165" t="s">
        <v>3156</v>
      </c>
      <c r="S60" s="165" t="s">
        <v>3149</v>
      </c>
      <c r="T60" s="180">
        <v>5</v>
      </c>
      <c r="U60" s="180"/>
      <c r="V60" s="180">
        <v>10000</v>
      </c>
      <c r="W60" s="192">
        <f t="shared" si="3"/>
        <v>50000</v>
      </c>
      <c r="X60" s="180" t="s">
        <v>3145</v>
      </c>
      <c r="AH60" s="525"/>
      <c r="AI60" s="536" t="s">
        <v>3132</v>
      </c>
      <c r="AJ60" s="187">
        <v>1</v>
      </c>
      <c r="AK60" s="192">
        <v>15</v>
      </c>
      <c r="AM60" s="180" t="s">
        <v>3023</v>
      </c>
    </row>
    <row r="61" spans="16:39" ht="15" customHeight="1">
      <c r="P61" s="537"/>
      <c r="Q61" s="524"/>
      <c r="R61" s="179" t="s">
        <v>2923</v>
      </c>
      <c r="S61" s="165" t="s">
        <v>3149</v>
      </c>
      <c r="T61" s="180">
        <v>5</v>
      </c>
      <c r="V61" s="180">
        <v>10000</v>
      </c>
      <c r="W61" s="192">
        <f t="shared" si="3"/>
        <v>50000</v>
      </c>
      <c r="X61" s="180" t="s">
        <v>3146</v>
      </c>
      <c r="AH61" s="525"/>
      <c r="AI61" s="524"/>
      <c r="AJ61" s="187">
        <v>2</v>
      </c>
      <c r="AK61" s="192">
        <v>30</v>
      </c>
    </row>
    <row r="62" spans="16:39" ht="15" customHeight="1">
      <c r="P62" s="537"/>
      <c r="Q62" s="524"/>
      <c r="R62" s="179" t="s">
        <v>3157</v>
      </c>
      <c r="S62" s="165" t="s">
        <v>3149</v>
      </c>
      <c r="T62" s="180">
        <v>5</v>
      </c>
      <c r="V62" s="180">
        <v>10000</v>
      </c>
      <c r="W62" s="192">
        <f t="shared" si="3"/>
        <v>50000</v>
      </c>
      <c r="X62" s="180" t="s">
        <v>3147</v>
      </c>
      <c r="AD62" s="155"/>
      <c r="AH62" s="525"/>
      <c r="AI62" s="524"/>
      <c r="AJ62" s="187">
        <v>3</v>
      </c>
      <c r="AK62" s="192">
        <v>60</v>
      </c>
    </row>
    <row r="63" spans="16:39" ht="15" customHeight="1">
      <c r="P63" s="537"/>
      <c r="Q63" s="500" t="s">
        <v>3164</v>
      </c>
      <c r="R63" s="500"/>
      <c r="S63" s="165" t="s">
        <v>3149</v>
      </c>
      <c r="T63" s="180">
        <v>5</v>
      </c>
      <c r="U63" s="180"/>
      <c r="V63" s="180">
        <v>50000</v>
      </c>
      <c r="W63" s="192">
        <f t="shared" si="3"/>
        <v>250000</v>
      </c>
      <c r="X63" s="180" t="s">
        <v>3148</v>
      </c>
      <c r="AD63" s="183"/>
      <c r="AH63" s="525"/>
      <c r="AI63" s="524"/>
      <c r="AJ63" s="187">
        <v>4</v>
      </c>
      <c r="AK63" s="192">
        <v>90</v>
      </c>
    </row>
    <row r="64" spans="16:39" ht="16.5" customHeight="1">
      <c r="P64" s="537"/>
      <c r="Q64" s="526" t="s">
        <v>3219</v>
      </c>
      <c r="R64" s="165" t="s">
        <v>3158</v>
      </c>
      <c r="S64" s="165" t="s">
        <v>3149</v>
      </c>
      <c r="T64" s="180">
        <v>5</v>
      </c>
      <c r="U64" s="180"/>
      <c r="V64" s="180">
        <v>30000</v>
      </c>
      <c r="W64" s="192">
        <f t="shared" si="3"/>
        <v>150000</v>
      </c>
      <c r="X64" s="180" t="s">
        <v>3166</v>
      </c>
      <c r="AD64" s="183"/>
      <c r="AH64" s="525"/>
      <c r="AI64" s="524"/>
      <c r="AJ64" s="187">
        <v>5</v>
      </c>
      <c r="AK64" s="192">
        <v>125</v>
      </c>
    </row>
    <row r="65" spans="16:39" ht="15" customHeight="1">
      <c r="P65" s="537"/>
      <c r="Q65" s="524"/>
      <c r="R65" s="165" t="s">
        <v>3159</v>
      </c>
      <c r="S65" s="165" t="s">
        <v>3149</v>
      </c>
      <c r="T65" s="180">
        <v>5</v>
      </c>
      <c r="U65" s="180"/>
      <c r="V65" s="180">
        <v>30000</v>
      </c>
      <c r="W65" s="192">
        <f t="shared" ref="W65:W71" si="4">V65*T65</f>
        <v>150000</v>
      </c>
      <c r="X65" s="180" t="s">
        <v>3167</v>
      </c>
      <c r="AD65" s="183"/>
      <c r="AH65" s="525"/>
      <c r="AI65" s="524"/>
      <c r="AJ65" s="187">
        <v>6</v>
      </c>
      <c r="AK65" s="192">
        <v>160</v>
      </c>
    </row>
    <row r="66" spans="16:39" ht="15" customHeight="1">
      <c r="P66" s="537"/>
      <c r="Q66" s="524"/>
      <c r="R66" s="165" t="s">
        <v>3160</v>
      </c>
      <c r="S66" s="165" t="s">
        <v>3149</v>
      </c>
      <c r="T66" s="180">
        <v>5</v>
      </c>
      <c r="U66" s="180"/>
      <c r="V66" s="180">
        <v>30000</v>
      </c>
      <c r="W66" s="192">
        <f t="shared" si="4"/>
        <v>150000</v>
      </c>
      <c r="X66" s="180" t="s">
        <v>3168</v>
      </c>
      <c r="AH66" s="525"/>
      <c r="AI66" s="524"/>
      <c r="AJ66" s="187">
        <v>7</v>
      </c>
      <c r="AK66" s="192">
        <v>200</v>
      </c>
    </row>
    <row r="67" spans="16:39" ht="15" customHeight="1">
      <c r="P67" s="537"/>
      <c r="Q67" s="500" t="s">
        <v>3169</v>
      </c>
      <c r="R67" s="500"/>
      <c r="S67" s="165" t="s">
        <v>3149</v>
      </c>
      <c r="T67" s="180">
        <v>5</v>
      </c>
      <c r="U67" s="176" t="s">
        <v>673</v>
      </c>
      <c r="V67" s="180">
        <v>50000</v>
      </c>
      <c r="W67" s="192">
        <f t="shared" si="4"/>
        <v>250000</v>
      </c>
      <c r="X67" s="180" t="s">
        <v>3170</v>
      </c>
      <c r="AH67" s="525"/>
      <c r="AI67" s="524"/>
      <c r="AJ67" s="187">
        <v>8</v>
      </c>
      <c r="AK67" s="192">
        <v>250</v>
      </c>
    </row>
    <row r="68" spans="16:39" ht="16.5" customHeight="1">
      <c r="P68" s="537"/>
      <c r="Q68" s="526" t="s">
        <v>3218</v>
      </c>
      <c r="R68" s="165" t="s">
        <v>3172</v>
      </c>
      <c r="S68" s="165" t="s">
        <v>3149</v>
      </c>
      <c r="T68" s="180">
        <v>4</v>
      </c>
      <c r="U68" s="180"/>
      <c r="V68" s="180">
        <v>15000</v>
      </c>
      <c r="W68" s="192">
        <f t="shared" si="4"/>
        <v>60000</v>
      </c>
      <c r="X68" s="132" t="s">
        <v>3187</v>
      </c>
      <c r="AH68" s="525"/>
      <c r="AI68" s="524"/>
      <c r="AJ68" s="187">
        <v>9</v>
      </c>
      <c r="AK68" s="192">
        <v>300</v>
      </c>
    </row>
    <row r="69" spans="16:39" ht="15" customHeight="1">
      <c r="P69" s="537"/>
      <c r="Q69" s="524"/>
      <c r="R69" s="179" t="s">
        <v>3134</v>
      </c>
      <c r="S69" s="165" t="s">
        <v>3149</v>
      </c>
      <c r="T69" s="180">
        <v>4</v>
      </c>
      <c r="V69" s="180">
        <v>20000</v>
      </c>
      <c r="W69" s="192">
        <f t="shared" si="4"/>
        <v>80000</v>
      </c>
      <c r="X69" s="132" t="s">
        <v>3188</v>
      </c>
      <c r="AC69" s="190"/>
      <c r="AH69" s="525"/>
      <c r="AI69" s="524"/>
      <c r="AJ69" s="187">
        <v>10</v>
      </c>
      <c r="AK69" s="192">
        <v>350</v>
      </c>
      <c r="AM69" s="180" t="s">
        <v>3024</v>
      </c>
    </row>
    <row r="70" spans="16:39" ht="16.5" customHeight="1">
      <c r="P70" s="537"/>
      <c r="Q70" s="524"/>
      <c r="R70" s="179" t="s">
        <v>3135</v>
      </c>
      <c r="S70" s="165" t="s">
        <v>3149</v>
      </c>
      <c r="T70" s="180">
        <v>4</v>
      </c>
      <c r="V70" s="180">
        <v>25000</v>
      </c>
      <c r="W70" s="192">
        <f t="shared" si="4"/>
        <v>100000</v>
      </c>
      <c r="X70" s="132" t="s">
        <v>3189</v>
      </c>
      <c r="AH70" s="525"/>
      <c r="AI70" s="524"/>
      <c r="AJ70" s="187">
        <v>11</v>
      </c>
      <c r="AK70" s="192">
        <v>500</v>
      </c>
      <c r="AM70" s="180" t="s">
        <v>3025</v>
      </c>
    </row>
    <row r="71" spans="16:39" ht="16.5" customHeight="1">
      <c r="P71" s="537"/>
      <c r="Q71" s="500" t="s">
        <v>3173</v>
      </c>
      <c r="R71" s="500"/>
      <c r="S71" s="165" t="s">
        <v>3149</v>
      </c>
      <c r="T71" s="180">
        <v>4</v>
      </c>
      <c r="U71" s="180"/>
      <c r="V71" s="180">
        <v>40000</v>
      </c>
      <c r="W71" s="192">
        <f t="shared" si="4"/>
        <v>160000</v>
      </c>
      <c r="X71" s="132" t="s">
        <v>3217</v>
      </c>
      <c r="AC71" s="190"/>
    </row>
    <row r="72" spans="16:39" ht="16.5" customHeight="1">
      <c r="P72" s="532" t="s">
        <v>3221</v>
      </c>
      <c r="Q72" s="487"/>
      <c r="R72" s="487"/>
      <c r="S72" s="487"/>
      <c r="T72" s="189"/>
      <c r="U72" s="182" t="s">
        <v>3190</v>
      </c>
      <c r="V72" s="183"/>
      <c r="W72" s="199" t="s">
        <v>3193</v>
      </c>
      <c r="X72" s="183" t="s">
        <v>3194</v>
      </c>
      <c r="Y72" s="132" t="s">
        <v>3210</v>
      </c>
      <c r="Z72" s="200" t="s">
        <v>3211</v>
      </c>
      <c r="AA72" s="132" t="s">
        <v>3216</v>
      </c>
      <c r="AC72" s="183"/>
      <c r="AD72" s="183"/>
    </row>
    <row r="73" spans="16:39" ht="16.5" customHeight="1">
      <c r="P73" s="487"/>
      <c r="Q73" s="487"/>
      <c r="R73" s="487"/>
      <c r="S73" s="487"/>
      <c r="T73" s="189"/>
      <c r="U73" s="182">
        <v>1</v>
      </c>
      <c r="V73" s="183"/>
      <c r="W73" s="183">
        <v>10</v>
      </c>
      <c r="X73" s="159">
        <v>0.05</v>
      </c>
      <c r="Y73" s="183"/>
      <c r="Z73" s="183" t="s">
        <v>3212</v>
      </c>
      <c r="AA73" s="183"/>
      <c r="AC73" s="183"/>
      <c r="AD73" s="183"/>
    </row>
    <row r="74" spans="16:39" ht="16.5" customHeight="1">
      <c r="P74" s="487"/>
      <c r="Q74" s="487"/>
      <c r="R74" s="487"/>
      <c r="S74" s="487"/>
      <c r="T74" s="189"/>
      <c r="U74" s="182">
        <v>2</v>
      </c>
      <c r="V74" s="183"/>
      <c r="W74" s="183">
        <v>30</v>
      </c>
      <c r="X74" s="159">
        <v>0.1</v>
      </c>
      <c r="Y74" s="159">
        <v>0.1</v>
      </c>
      <c r="Z74" s="180" t="s">
        <v>3213</v>
      </c>
      <c r="AA74" s="183" t="s">
        <v>3195</v>
      </c>
      <c r="AC74" s="183"/>
      <c r="AD74" s="183"/>
    </row>
    <row r="75" spans="16:39" ht="16.5" customHeight="1">
      <c r="P75" s="487"/>
      <c r="Q75" s="487"/>
      <c r="R75" s="487"/>
      <c r="S75" s="487"/>
      <c r="T75" s="189"/>
      <c r="U75" s="182">
        <v>3</v>
      </c>
      <c r="V75" s="183"/>
      <c r="W75" s="183">
        <v>60</v>
      </c>
      <c r="X75" s="159">
        <v>0.15</v>
      </c>
      <c r="Y75" s="183"/>
      <c r="Z75" s="183" t="s">
        <v>3214</v>
      </c>
      <c r="AA75" s="183" t="s">
        <v>3196</v>
      </c>
      <c r="AC75" s="183"/>
      <c r="AD75" s="183"/>
    </row>
    <row r="76" spans="16:39" ht="16.5" customHeight="1">
      <c r="P76" s="487"/>
      <c r="Q76" s="487"/>
      <c r="R76" s="487"/>
      <c r="S76" s="487"/>
      <c r="T76" s="189"/>
      <c r="U76" s="182">
        <v>4</v>
      </c>
      <c r="V76" s="183"/>
      <c r="W76" s="183">
        <v>100</v>
      </c>
      <c r="X76" s="159">
        <v>0.25</v>
      </c>
      <c r="Y76" s="159">
        <v>0.2</v>
      </c>
      <c r="Z76" s="201" t="s">
        <v>3215</v>
      </c>
      <c r="AA76" s="183" t="s">
        <v>3197</v>
      </c>
      <c r="AC76" s="183"/>
      <c r="AD76" s="183"/>
    </row>
    <row r="77" spans="16:39" ht="16.5" customHeight="1">
      <c r="P77" s="487"/>
      <c r="Q77" s="487"/>
      <c r="R77" s="487"/>
      <c r="S77" s="487"/>
      <c r="T77" s="189"/>
      <c r="U77" s="182">
        <v>5</v>
      </c>
      <c r="V77" s="183"/>
      <c r="W77" s="183">
        <v>150</v>
      </c>
      <c r="X77" s="159">
        <v>0.35</v>
      </c>
      <c r="Y77" s="183"/>
      <c r="Z77" s="183" t="s">
        <v>3198</v>
      </c>
      <c r="AA77" s="183" t="s">
        <v>3199</v>
      </c>
      <c r="AC77" s="183"/>
      <c r="AD77" s="183"/>
    </row>
    <row r="78" spans="16:39" ht="16.5" customHeight="1">
      <c r="P78" s="487"/>
      <c r="Q78" s="487"/>
      <c r="R78" s="487"/>
      <c r="S78" s="487"/>
      <c r="T78" s="184"/>
      <c r="U78" s="182">
        <v>6</v>
      </c>
      <c r="V78" s="183"/>
      <c r="W78" s="183">
        <v>210</v>
      </c>
      <c r="X78" s="159">
        <v>0.5</v>
      </c>
      <c r="Y78" s="159">
        <v>0.3</v>
      </c>
      <c r="Z78" s="183" t="s">
        <v>3200</v>
      </c>
      <c r="AA78" s="183" t="s">
        <v>3201</v>
      </c>
      <c r="AC78" s="183"/>
      <c r="AD78" s="183"/>
    </row>
    <row r="79" spans="16:39" ht="16.5" customHeight="1">
      <c r="P79" s="487"/>
      <c r="Q79" s="487"/>
      <c r="R79" s="487"/>
      <c r="S79" s="487"/>
      <c r="T79" s="184"/>
      <c r="U79" s="182">
        <v>7</v>
      </c>
      <c r="V79" s="183"/>
      <c r="W79" s="183">
        <v>280</v>
      </c>
      <c r="X79" s="159">
        <v>0.65</v>
      </c>
      <c r="Y79" s="183"/>
      <c r="Z79" s="183" t="s">
        <v>3202</v>
      </c>
      <c r="AA79" s="183" t="s">
        <v>3203</v>
      </c>
      <c r="AC79" s="183"/>
      <c r="AD79" s="183"/>
    </row>
    <row r="80" spans="16:39" ht="16.5" customHeight="1">
      <c r="P80" s="487"/>
      <c r="Q80" s="487"/>
      <c r="R80" s="487"/>
      <c r="S80" s="487"/>
      <c r="T80" s="184"/>
      <c r="U80" s="182">
        <v>8</v>
      </c>
      <c r="V80" s="183"/>
      <c r="W80" s="183">
        <v>360</v>
      </c>
      <c r="X80" s="159">
        <v>0.85</v>
      </c>
      <c r="Y80" s="183"/>
      <c r="Z80" s="183" t="s">
        <v>3204</v>
      </c>
      <c r="AA80" s="183" t="s">
        <v>3205</v>
      </c>
      <c r="AC80" s="183"/>
      <c r="AD80" s="183"/>
    </row>
    <row r="81" spans="16:32">
      <c r="P81" s="487"/>
      <c r="Q81" s="487"/>
      <c r="R81" s="487"/>
      <c r="S81" s="487"/>
      <c r="T81" s="184"/>
      <c r="U81" s="182">
        <v>9</v>
      </c>
      <c r="V81" s="183"/>
      <c r="W81" s="183">
        <v>450</v>
      </c>
      <c r="X81" s="159">
        <v>1.1000000000000001</v>
      </c>
      <c r="Y81" s="183"/>
      <c r="Z81" s="183" t="s">
        <v>3206</v>
      </c>
      <c r="AA81" s="183" t="s">
        <v>3207</v>
      </c>
      <c r="AC81" s="183"/>
      <c r="AD81" s="183"/>
    </row>
    <row r="82" spans="16:32">
      <c r="P82" s="487"/>
      <c r="Q82" s="487"/>
      <c r="R82" s="487"/>
      <c r="S82" s="487"/>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I54:AI59"/>
    <mergeCell ref="AH28:AH46"/>
    <mergeCell ref="R49:R50"/>
    <mergeCell ref="Q67:R67"/>
    <mergeCell ref="Q54:Q62"/>
    <mergeCell ref="Q63:R63"/>
    <mergeCell ref="R35:R36"/>
    <mergeCell ref="S35:S36"/>
    <mergeCell ref="R38:R39"/>
    <mergeCell ref="Q35:Q3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3809</v>
      </c>
      <c r="D1" s="355"/>
      <c r="E1" s="355"/>
      <c r="F1" s="364" t="s">
        <v>3827</v>
      </c>
      <c r="G1" s="540" t="s">
        <v>3828</v>
      </c>
      <c r="H1" s="539"/>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38" t="s">
        <v>3810</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39"/>
      <c r="B4" s="360" t="s">
        <v>352</v>
      </c>
      <c r="C4" s="361" t="s">
        <v>3811</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39"/>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39"/>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39"/>
      <c r="B7" s="360" t="s">
        <v>357</v>
      </c>
      <c r="C7" s="361" t="s">
        <v>3812</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38" t="s">
        <v>3813</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39"/>
      <c r="B9" s="360" t="s">
        <v>352</v>
      </c>
      <c r="C9" s="361" t="s">
        <v>3814</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39"/>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39"/>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39"/>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38"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39"/>
      <c r="B14" s="360" t="s">
        <v>352</v>
      </c>
      <c r="C14" s="361" t="s">
        <v>3815</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39"/>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39"/>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39"/>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38"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39"/>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39"/>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39"/>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39"/>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1"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2"/>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2"/>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2"/>
      <c r="B26" s="360" t="s">
        <v>355</v>
      </c>
      <c r="C26" s="361" t="s">
        <v>3816</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2"/>
      <c r="B27" s="360" t="s">
        <v>357</v>
      </c>
      <c r="C27" s="361" t="s">
        <v>3817</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38"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39"/>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39"/>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39"/>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39"/>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38"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39"/>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39"/>
      <c r="B35" s="360" t="s">
        <v>353</v>
      </c>
      <c r="C35" s="363" t="s">
        <v>3818</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39"/>
      <c r="B36" s="360" t="s">
        <v>355</v>
      </c>
      <c r="C36" s="363" t="s">
        <v>3819</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39"/>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38"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39"/>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39"/>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39"/>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39"/>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38"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39"/>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39"/>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39"/>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39"/>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38"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39"/>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39"/>
      <c r="B50" s="360" t="s">
        <v>353</v>
      </c>
      <c r="C50" s="363" t="s">
        <v>3820</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39"/>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39"/>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38"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39"/>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39"/>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39"/>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39"/>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38"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39"/>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39"/>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39"/>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39"/>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38"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39"/>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39"/>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39"/>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39"/>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38" t="s">
        <v>3823</v>
      </c>
      <c r="B68" s="360" t="s">
        <v>350</v>
      </c>
      <c r="C68" s="363" t="s">
        <v>3821</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39"/>
      <c r="B69" s="360" t="s">
        <v>352</v>
      </c>
      <c r="C69" s="363" t="s">
        <v>3822</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39"/>
      <c r="B70" s="360" t="s">
        <v>353</v>
      </c>
      <c r="C70" s="363" t="s">
        <v>3824</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39"/>
      <c r="B71" s="360" t="s">
        <v>355</v>
      </c>
      <c r="C71" s="363" t="s">
        <v>3825</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39"/>
      <c r="B72" s="360" t="s">
        <v>357</v>
      </c>
      <c r="C72" s="363" t="s">
        <v>3826</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3" t="s">
        <v>2675</v>
      </c>
      <c r="AA18" s="544"/>
      <c r="AB18" s="134" t="s">
        <v>2676</v>
      </c>
    </row>
    <row r="19" spans="2:42" ht="16.5" customHeight="1">
      <c r="C19" s="134" t="s">
        <v>2677</v>
      </c>
      <c r="D19" s="134" t="s">
        <v>2678</v>
      </c>
      <c r="Z19" s="543" t="s">
        <v>2679</v>
      </c>
      <c r="AA19" s="544"/>
      <c r="AB19" s="134" t="s">
        <v>2680</v>
      </c>
    </row>
    <row r="20" spans="2:42" ht="16.5" customHeight="1">
      <c r="C20" s="133" t="s">
        <v>2640</v>
      </c>
      <c r="D20" s="146" t="s">
        <v>2889</v>
      </c>
      <c r="Y20" s="135"/>
    </row>
    <row r="21" spans="2:42" ht="16.5" customHeight="1">
      <c r="X21" s="134" t="s">
        <v>2681</v>
      </c>
      <c r="Z21" s="543" t="s">
        <v>2682</v>
      </c>
      <c r="AA21" s="544"/>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45" t="s">
        <v>473</v>
      </c>
      <c r="C18" s="21" t="s">
        <v>474</v>
      </c>
      <c r="D18" s="20" t="s">
        <v>428</v>
      </c>
      <c r="E18" s="272" t="s">
        <v>475</v>
      </c>
    </row>
    <row r="19" spans="1:8" ht="210.75" customHeight="1">
      <c r="A19" s="20"/>
      <c r="B19" s="502"/>
      <c r="C19" s="21" t="s">
        <v>476</v>
      </c>
      <c r="D19" s="20" t="s">
        <v>477</v>
      </c>
      <c r="E19" s="546" t="s">
        <v>478</v>
      </c>
      <c r="F19" s="502"/>
      <c r="G19" s="502"/>
      <c r="H19" s="502"/>
    </row>
    <row r="20" spans="1:8" ht="16.5" customHeight="1">
      <c r="A20" s="20"/>
      <c r="B20" s="502"/>
      <c r="C20" s="21" t="s">
        <v>479</v>
      </c>
      <c r="D20" s="20" t="s">
        <v>480</v>
      </c>
      <c r="E20" s="272" t="s">
        <v>481</v>
      </c>
    </row>
    <row r="21" spans="1:8" ht="16.5" customHeight="1">
      <c r="A21" s="20"/>
      <c r="B21" s="502"/>
      <c r="C21" s="21" t="s">
        <v>482</v>
      </c>
      <c r="D21" s="20" t="s">
        <v>483</v>
      </c>
      <c r="E21" s="272" t="s">
        <v>484</v>
      </c>
    </row>
    <row r="22" spans="1:8" ht="16.5" customHeight="1">
      <c r="A22" s="20"/>
      <c r="B22" s="502"/>
      <c r="C22" s="21" t="s">
        <v>485</v>
      </c>
      <c r="D22" s="20" t="s">
        <v>486</v>
      </c>
      <c r="E22" s="272" t="s">
        <v>487</v>
      </c>
    </row>
    <row r="23" spans="1:8" ht="16.5" customHeight="1">
      <c r="A23" s="20"/>
      <c r="B23" s="502"/>
      <c r="C23" s="21" t="s">
        <v>488</v>
      </c>
      <c r="D23" s="20" t="s">
        <v>489</v>
      </c>
      <c r="E23" s="272" t="s">
        <v>490</v>
      </c>
    </row>
    <row r="24" spans="1:8" ht="16.5" customHeight="1">
      <c r="A24" s="20"/>
      <c r="B24" s="502"/>
      <c r="C24" s="21" t="s">
        <v>491</v>
      </c>
      <c r="D24" s="20" t="s">
        <v>492</v>
      </c>
      <c r="E24" s="272" t="s">
        <v>493</v>
      </c>
    </row>
    <row r="25" spans="1:8" ht="16.5" customHeight="1">
      <c r="A25" s="20"/>
      <c r="B25" s="502"/>
      <c r="C25" s="21" t="s">
        <v>494</v>
      </c>
      <c r="D25" s="20" t="s">
        <v>495</v>
      </c>
      <c r="E25" s="272" t="s">
        <v>496</v>
      </c>
    </row>
    <row r="26" spans="1:8" ht="16.5" customHeight="1">
      <c r="A26" s="20"/>
      <c r="B26" s="502"/>
      <c r="C26" s="21" t="s">
        <v>497</v>
      </c>
      <c r="D26" s="20" t="s">
        <v>486</v>
      </c>
      <c r="E26" s="272" t="s">
        <v>498</v>
      </c>
    </row>
    <row r="27" spans="1:8" ht="55.5" customHeight="1">
      <c r="A27" s="20"/>
      <c r="B27" s="502"/>
      <c r="C27" s="21" t="s">
        <v>499</v>
      </c>
      <c r="D27" s="24" t="s">
        <v>500</v>
      </c>
      <c r="E27" s="546" t="s">
        <v>501</v>
      </c>
      <c r="F27" s="502"/>
      <c r="G27" s="502"/>
      <c r="H27" s="502"/>
    </row>
    <row r="28" spans="1:8" ht="16.5" customHeight="1">
      <c r="A28" s="20"/>
      <c r="B28" s="502"/>
      <c r="C28" s="21" t="s">
        <v>502</v>
      </c>
      <c r="D28" s="20" t="s">
        <v>503</v>
      </c>
      <c r="E28" s="272" t="s">
        <v>504</v>
      </c>
    </row>
    <row r="29" spans="1:8" ht="16.5" customHeight="1">
      <c r="A29" s="20"/>
      <c r="B29" s="502"/>
      <c r="C29" s="21" t="s">
        <v>505</v>
      </c>
      <c r="D29" s="20" t="s">
        <v>506</v>
      </c>
      <c r="E29" s="272" t="s">
        <v>507</v>
      </c>
    </row>
    <row r="30" spans="1:8" ht="91.5" customHeight="1">
      <c r="A30" s="20"/>
      <c r="B30" s="502"/>
      <c r="C30" s="21" t="s">
        <v>508</v>
      </c>
      <c r="D30" s="20"/>
      <c r="E30" s="546" t="s">
        <v>509</v>
      </c>
      <c r="F30" s="502"/>
      <c r="G30" s="502"/>
      <c r="H30" s="502"/>
    </row>
    <row r="31" spans="1:8" ht="153.75" customHeight="1">
      <c r="A31" s="23">
        <v>44918</v>
      </c>
      <c r="B31" s="502"/>
      <c r="C31" s="21" t="s">
        <v>510</v>
      </c>
      <c r="D31" s="20" t="s">
        <v>382</v>
      </c>
      <c r="E31" s="547" t="s">
        <v>511</v>
      </c>
      <c r="F31" s="502"/>
      <c r="G31" s="502"/>
      <c r="H31" s="502"/>
    </row>
    <row r="32" spans="1:8" ht="16.5" customHeight="1">
      <c r="A32" s="20"/>
      <c r="B32" s="502"/>
      <c r="C32" s="21" t="s">
        <v>512</v>
      </c>
      <c r="D32" s="20" t="s">
        <v>513</v>
      </c>
      <c r="E32" s="272" t="s">
        <v>514</v>
      </c>
    </row>
    <row r="33" spans="1:5" ht="16.5" customHeight="1">
      <c r="A33" s="20"/>
      <c r="B33" s="502"/>
      <c r="C33" s="21" t="s">
        <v>486</v>
      </c>
      <c r="D33" s="20" t="s">
        <v>486</v>
      </c>
      <c r="E33" s="272" t="s">
        <v>515</v>
      </c>
    </row>
    <row r="34" spans="1:5" ht="16.5" customHeight="1">
      <c r="A34" s="20"/>
      <c r="B34" s="502"/>
      <c r="C34" s="21" t="s">
        <v>516</v>
      </c>
      <c r="D34" s="20" t="s">
        <v>513</v>
      </c>
      <c r="E34" s="272" t="s">
        <v>517</v>
      </c>
    </row>
    <row r="35" spans="1:5" ht="16.5" customHeight="1">
      <c r="A35" s="20"/>
      <c r="B35" s="502"/>
      <c r="C35" s="21" t="s">
        <v>518</v>
      </c>
      <c r="D35" s="20" t="s">
        <v>362</v>
      </c>
      <c r="E35" s="272" t="s">
        <v>519</v>
      </c>
    </row>
    <row r="36" spans="1:5" ht="16.5" customHeight="1">
      <c r="A36" s="20"/>
      <c r="B36" s="502"/>
      <c r="C36" s="21" t="s">
        <v>520</v>
      </c>
      <c r="D36" s="20" t="s">
        <v>367</v>
      </c>
      <c r="E36" s="272" t="s">
        <v>521</v>
      </c>
    </row>
    <row r="37" spans="1:5" ht="16.5" customHeight="1">
      <c r="A37" s="20"/>
      <c r="B37" s="502"/>
      <c r="C37" s="21" t="s">
        <v>522</v>
      </c>
      <c r="D37" s="20" t="s">
        <v>362</v>
      </c>
      <c r="E37" s="272" t="s">
        <v>523</v>
      </c>
    </row>
    <row r="38" spans="1:5" ht="16.5" customHeight="1">
      <c r="A38" s="20"/>
      <c r="B38" s="502"/>
      <c r="C38" s="21" t="s">
        <v>524</v>
      </c>
      <c r="D38" s="20" t="s">
        <v>382</v>
      </c>
      <c r="E38" s="272" t="s">
        <v>525</v>
      </c>
    </row>
    <row r="39" spans="1:5" ht="16.5" customHeight="1">
      <c r="A39" s="20"/>
      <c r="B39" s="502"/>
      <c r="C39" s="21" t="s">
        <v>526</v>
      </c>
      <c r="D39" s="20" t="s">
        <v>527</v>
      </c>
      <c r="E39" s="272" t="s">
        <v>528</v>
      </c>
    </row>
    <row r="40" spans="1:5" ht="16.5" customHeight="1">
      <c r="A40" s="20"/>
      <c r="B40" s="502"/>
      <c r="C40" s="21" t="s">
        <v>529</v>
      </c>
      <c r="D40" s="20" t="s">
        <v>367</v>
      </c>
      <c r="E40" s="272" t="s">
        <v>530</v>
      </c>
    </row>
    <row r="41" spans="1:5" ht="16.5" customHeight="1">
      <c r="A41" s="20"/>
      <c r="B41" s="502"/>
      <c r="C41" s="21" t="s">
        <v>531</v>
      </c>
      <c r="D41" s="20" t="s">
        <v>422</v>
      </c>
      <c r="E41" s="272" t="s">
        <v>532</v>
      </c>
    </row>
    <row r="42" spans="1:5" ht="16.5" customHeight="1">
      <c r="A42" s="20"/>
      <c r="B42" s="502"/>
      <c r="C42" s="21" t="s">
        <v>533</v>
      </c>
      <c r="D42" s="20" t="s">
        <v>534</v>
      </c>
      <c r="E42" s="272" t="s">
        <v>535</v>
      </c>
    </row>
    <row r="43" spans="1:5" ht="16.5" customHeight="1">
      <c r="A43" s="20"/>
      <c r="B43" s="502"/>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2024-08-30T10:07:15Z</dcterms:modified>
</cp:coreProperties>
</file>