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5c564be38fddff/Desktop/DataCamp Projects/"/>
    </mc:Choice>
  </mc:AlternateContent>
  <xr:revisionPtr revIDLastSave="279" documentId="8_{F9888113-313B-4C2E-8AEC-72427BBFA0BF}" xr6:coauthVersionLast="47" xr6:coauthVersionMax="47" xr10:uidLastSave="{EF2BF67D-D51C-4F0E-BCAE-70DF2A556968}"/>
  <bookViews>
    <workbookView xWindow="-110" yWindow="-110" windowWidth="19420" windowHeight="11860" xr2:uid="{BF941D12-9B6E-403B-B109-DBFAAA4AB852}"/>
  </bookViews>
  <sheets>
    <sheet name="cleaner_data" sheetId="1" r:id="rId1"/>
    <sheet name="raw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E30" i="1"/>
  <c r="E29" i="1"/>
  <c r="D29" i="1"/>
  <c r="E27" i="1"/>
  <c r="G26" i="1"/>
  <c r="E26" i="1"/>
  <c r="E25" i="1"/>
  <c r="F23" i="1"/>
  <c r="F19" i="1"/>
  <c r="E19" i="1"/>
  <c r="E17" i="1"/>
  <c r="F15" i="1"/>
  <c r="E15" i="1"/>
  <c r="F13" i="1"/>
  <c r="E13" i="1"/>
  <c r="F12" i="1"/>
  <c r="E12" i="1"/>
  <c r="G10" i="1"/>
  <c r="E10" i="1"/>
  <c r="G9" i="1"/>
  <c r="F9" i="1"/>
  <c r="E9" i="1"/>
  <c r="D9" i="1"/>
  <c r="E8" i="1"/>
  <c r="F7" i="1"/>
  <c r="E7" i="1"/>
  <c r="D7" i="1"/>
  <c r="F6" i="1"/>
  <c r="E6" i="1"/>
  <c r="F5" i="1"/>
  <c r="F3" i="1"/>
  <c r="E3" i="1"/>
  <c r="F2" i="1"/>
  <c r="E2" i="1"/>
  <c r="D2" i="1"/>
  <c r="E31" i="2"/>
  <c r="D31" i="2"/>
  <c r="C31" i="2"/>
  <c r="D30" i="2"/>
  <c r="D29" i="2"/>
  <c r="C29" i="2"/>
  <c r="D27" i="2"/>
  <c r="F26" i="2"/>
  <c r="D26" i="2"/>
  <c r="D25" i="2"/>
  <c r="E23" i="2"/>
  <c r="E19" i="2"/>
  <c r="D19" i="2"/>
  <c r="D17" i="2"/>
  <c r="E15" i="2"/>
  <c r="D15" i="2"/>
  <c r="E13" i="2"/>
  <c r="D13" i="2"/>
  <c r="E12" i="2"/>
  <c r="D12" i="2"/>
  <c r="F10" i="2"/>
  <c r="D10" i="2"/>
  <c r="F9" i="2"/>
  <c r="E9" i="2"/>
  <c r="D9" i="2"/>
  <c r="C9" i="2"/>
  <c r="D8" i="2"/>
  <c r="E7" i="2"/>
  <c r="D7" i="2"/>
  <c r="C7" i="2"/>
  <c r="E6" i="2"/>
  <c r="D6" i="2"/>
  <c r="E5" i="2"/>
  <c r="E3" i="2"/>
  <c r="D3" i="2"/>
  <c r="E2" i="2"/>
  <c r="D2" i="2"/>
  <c r="C2" i="2"/>
</calcChain>
</file>

<file path=xl/sharedStrings.xml><?xml version="1.0" encoding="utf-8"?>
<sst xmlns="http://schemas.openxmlformats.org/spreadsheetml/2006/main" count="156" uniqueCount="74">
  <si>
    <t>Amazon</t>
  </si>
  <si>
    <t>American Express</t>
  </si>
  <si>
    <t>Amgen</t>
  </si>
  <si>
    <t>NR</t>
  </si>
  <si>
    <t>Note: the company reported 165000 MT of combined scope 1 and 2 but I just recorded it in the scope 1 cell</t>
  </si>
  <si>
    <t>Apple</t>
  </si>
  <si>
    <t>Boeing</t>
  </si>
  <si>
    <t>Caterpillar</t>
  </si>
  <si>
    <t>Cisco</t>
  </si>
  <si>
    <t>Chevron</t>
  </si>
  <si>
    <t>Goldman Sachs</t>
  </si>
  <si>
    <t>Home Depot</t>
  </si>
  <si>
    <t>Honeywell</t>
  </si>
  <si>
    <t>IBM</t>
  </si>
  <si>
    <t>Intel</t>
  </si>
  <si>
    <t>Johnson &amp; Johnson</t>
  </si>
  <si>
    <t>Coca-Cola</t>
  </si>
  <si>
    <t>JPMorgan Chase</t>
  </si>
  <si>
    <t>McDonald's</t>
  </si>
  <si>
    <t>3M</t>
  </si>
  <si>
    <t>Merck &amp; Co</t>
  </si>
  <si>
    <t>Microsoft</t>
  </si>
  <si>
    <t>Nike</t>
  </si>
  <si>
    <t>Procter &amp; Gamble</t>
  </si>
  <si>
    <t>Travelers Companies</t>
  </si>
  <si>
    <t>Unitedhealth Group</t>
  </si>
  <si>
    <t>Salesforce</t>
  </si>
  <si>
    <t>Verizon</t>
  </si>
  <si>
    <t>Visa</t>
  </si>
  <si>
    <t>Walmart</t>
  </si>
  <si>
    <t>Walt Disney</t>
  </si>
  <si>
    <t>Dow</t>
  </si>
  <si>
    <t>Note: the scope 3 emissions include use of airplanes by companies that bought them. That’s why the numbers are quite high.</t>
  </si>
  <si>
    <t>Note: the scope 3 emissions include use of heavy equipment by companies that bought them. That’s why the numbers are quite high.</t>
  </si>
  <si>
    <t>Note: the company reported 1 million in carbon capture as well.</t>
  </si>
  <si>
    <t>Note: the company reported 57233 carbon credits, and 21820 carbon removals, but I combined them into the carbon offset cell</t>
  </si>
  <si>
    <t>year</t>
  </si>
  <si>
    <t>company</t>
  </si>
  <si>
    <t>scope1</t>
  </si>
  <si>
    <t>scope2</t>
  </si>
  <si>
    <t>scope3</t>
  </si>
  <si>
    <t>carbon_offsets</t>
  </si>
  <si>
    <t>in this dataset, emissions are measured in metric tons of CO2 equivalent</t>
  </si>
  <si>
    <t>AMZN</t>
  </si>
  <si>
    <t>AXP</t>
  </si>
  <si>
    <t>AMGN</t>
  </si>
  <si>
    <t>AAPL</t>
  </si>
  <si>
    <t>BA</t>
  </si>
  <si>
    <t>CAT</t>
  </si>
  <si>
    <t>CSCO</t>
  </si>
  <si>
    <t>CVX</t>
  </si>
  <si>
    <t>GS</t>
  </si>
  <si>
    <t>HD</t>
  </si>
  <si>
    <t>PG</t>
  </si>
  <si>
    <t>offsets</t>
  </si>
  <si>
    <t>ticker</t>
  </si>
  <si>
    <t>HON</t>
  </si>
  <si>
    <t>INTC</t>
  </si>
  <si>
    <t>JNJ</t>
  </si>
  <si>
    <t>KO</t>
  </si>
  <si>
    <t>JPM</t>
  </si>
  <si>
    <t>MCD</t>
  </si>
  <si>
    <t>MMM</t>
  </si>
  <si>
    <t>MRK</t>
  </si>
  <si>
    <t>MSFT</t>
  </si>
  <si>
    <t>NKE</t>
  </si>
  <si>
    <t>TRV</t>
  </si>
  <si>
    <t>UNH</t>
  </si>
  <si>
    <t>CRM</t>
  </si>
  <si>
    <t>VZ</t>
  </si>
  <si>
    <t>WMT</t>
  </si>
  <si>
    <t>DIS</t>
  </si>
  <si>
    <t>DOW</t>
  </si>
  <si>
    <t xml:space="preserve">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</si>
</sst>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BDF5-33FC-40B8-8E54-A8B6CFF28CFB}">
  <dimension ref="A1:G31"/>
  <sheetViews>
    <sheetView tabSelected="1" workbookViewId="0">
      <selection activeCell="B29" sqref="B29"/>
    </sheetView>
  </sheetViews>
  <sheetFormatPr defaultRowHeight="14.5" x14ac:dyDescent="0.35"/>
  <cols>
    <col min="1" max="1" width="18.36328125" bestFit="1" customWidth="1"/>
    <col min="2" max="3" width="18.36328125" customWidth="1"/>
    <col min="4" max="4" width="15" bestFit="1" customWidth="1"/>
    <col min="5" max="5" width="17.1796875" bestFit="1" customWidth="1"/>
    <col min="7" max="7" width="13.36328125" bestFit="1" customWidth="1"/>
  </cols>
  <sheetData>
    <row r="1" spans="1:7" x14ac:dyDescent="0.35">
      <c r="A1" t="s">
        <v>37</v>
      </c>
      <c r="B1" t="s">
        <v>55</v>
      </c>
      <c r="C1" t="s">
        <v>36</v>
      </c>
      <c r="D1" t="s">
        <v>38</v>
      </c>
      <c r="E1" t="s">
        <v>39</v>
      </c>
      <c r="F1" t="s">
        <v>40</v>
      </c>
      <c r="G1" t="s">
        <v>54</v>
      </c>
    </row>
    <row r="2" spans="1:7" x14ac:dyDescent="0.35">
      <c r="A2" t="s">
        <v>0</v>
      </c>
      <c r="B2" t="s">
        <v>43</v>
      </c>
      <c r="C2">
        <v>2022</v>
      </c>
      <c r="D2">
        <f>13.4*1000000</f>
        <v>13400000</v>
      </c>
      <c r="E2">
        <f>2.89*1000000</f>
        <v>2890000</v>
      </c>
      <c r="F2">
        <f>54.98*1000000</f>
        <v>54980000</v>
      </c>
      <c r="G2" t="s">
        <v>3</v>
      </c>
    </row>
    <row r="3" spans="1:7" x14ac:dyDescent="0.35">
      <c r="A3" t="s">
        <v>1</v>
      </c>
      <c r="B3" t="s">
        <v>44</v>
      </c>
      <c r="C3">
        <v>2022</v>
      </c>
      <c r="D3">
        <v>29422</v>
      </c>
      <c r="E3">
        <f>86734+3849</f>
        <v>90583</v>
      </c>
      <c r="F3">
        <f>569+11456</f>
        <v>12025</v>
      </c>
      <c r="G3">
        <v>45296</v>
      </c>
    </row>
    <row r="4" spans="1:7" x14ac:dyDescent="0.35">
      <c r="A4" t="s">
        <v>2</v>
      </c>
      <c r="B4" t="s">
        <v>45</v>
      </c>
      <c r="C4">
        <v>2022</v>
      </c>
      <c r="D4">
        <v>165000</v>
      </c>
      <c r="E4" t="s">
        <v>3</v>
      </c>
      <c r="F4" t="s">
        <v>3</v>
      </c>
      <c r="G4" t="s">
        <v>3</v>
      </c>
    </row>
    <row r="5" spans="1:7" x14ac:dyDescent="0.35">
      <c r="A5" t="s">
        <v>5</v>
      </c>
      <c r="B5" t="s">
        <v>46</v>
      </c>
      <c r="C5">
        <v>2022</v>
      </c>
      <c r="D5">
        <v>55200</v>
      </c>
      <c r="E5">
        <v>3000</v>
      </c>
      <c r="F5">
        <f>265800+20280000</f>
        <v>20545800</v>
      </c>
      <c r="G5">
        <v>324100</v>
      </c>
    </row>
    <row r="6" spans="1:7" x14ac:dyDescent="0.35">
      <c r="A6" t="s">
        <v>6</v>
      </c>
      <c r="B6" t="s">
        <v>47</v>
      </c>
      <c r="C6">
        <v>2022</v>
      </c>
      <c r="D6">
        <v>642000</v>
      </c>
      <c r="E6">
        <f>779000+401000</f>
        <v>1180000</v>
      </c>
      <c r="F6">
        <f>186000+363000000+22000000</f>
        <v>385186000</v>
      </c>
      <c r="G6" t="s">
        <v>3</v>
      </c>
    </row>
    <row r="7" spans="1:7" x14ac:dyDescent="0.35">
      <c r="A7" t="s">
        <v>7</v>
      </c>
      <c r="B7" t="s">
        <v>48</v>
      </c>
      <c r="C7">
        <v>2022</v>
      </c>
      <c r="D7">
        <f>0.74*1000000</f>
        <v>740000</v>
      </c>
      <c r="E7">
        <f>(0.74+0.8)*1000000</f>
        <v>1540000</v>
      </c>
      <c r="F7">
        <f>(613+470+82+61)*1000000</f>
        <v>1226000000</v>
      </c>
      <c r="G7" t="s">
        <v>3</v>
      </c>
    </row>
    <row r="8" spans="1:7" x14ac:dyDescent="0.35">
      <c r="A8" t="s">
        <v>8</v>
      </c>
      <c r="B8" t="s">
        <v>49</v>
      </c>
      <c r="C8">
        <v>2022</v>
      </c>
      <c r="D8">
        <v>34931</v>
      </c>
      <c r="E8">
        <f>564012+108373</f>
        <v>672385</v>
      </c>
      <c r="F8">
        <v>17845589</v>
      </c>
      <c r="G8" t="s">
        <v>3</v>
      </c>
    </row>
    <row r="9" spans="1:7" x14ac:dyDescent="0.35">
      <c r="A9" t="s">
        <v>9</v>
      </c>
      <c r="B9" t="s">
        <v>50</v>
      </c>
      <c r="C9">
        <v>2022</v>
      </c>
      <c r="D9">
        <f>(53+53)*1000000</f>
        <v>106000000</v>
      </c>
      <c r="E9">
        <f>(4+1)*1000000</f>
        <v>5000000</v>
      </c>
      <c r="F9">
        <f>(391+391+668+592+442)*1000000</f>
        <v>2484000000</v>
      </c>
      <c r="G9">
        <f>10*1000000</f>
        <v>10000000</v>
      </c>
    </row>
    <row r="10" spans="1:7" x14ac:dyDescent="0.35">
      <c r="A10" t="s">
        <v>10</v>
      </c>
      <c r="B10" t="s">
        <v>51</v>
      </c>
      <c r="C10">
        <v>2022</v>
      </c>
      <c r="D10">
        <v>11980</v>
      </c>
      <c r="E10">
        <f>158151+9840</f>
        <v>167991</v>
      </c>
      <c r="F10">
        <v>57233</v>
      </c>
      <c r="G10">
        <f>57233+21820</f>
        <v>79053</v>
      </c>
    </row>
    <row r="11" spans="1:7" x14ac:dyDescent="0.35">
      <c r="A11" t="s">
        <v>11</v>
      </c>
      <c r="B11" t="s">
        <v>52</v>
      </c>
      <c r="C11">
        <v>2022</v>
      </c>
      <c r="D11">
        <v>597000</v>
      </c>
      <c r="E11">
        <v>960000</v>
      </c>
      <c r="F11">
        <v>3696500</v>
      </c>
      <c r="G11" t="s">
        <v>3</v>
      </c>
    </row>
    <row r="12" spans="1:7" x14ac:dyDescent="0.35">
      <c r="A12" t="s">
        <v>12</v>
      </c>
      <c r="B12" t="s">
        <v>56</v>
      </c>
      <c r="C12">
        <v>2022</v>
      </c>
      <c r="D12">
        <v>1059105</v>
      </c>
      <c r="E12">
        <f>697091+694255</f>
        <v>1391346</v>
      </c>
      <c r="F12">
        <f>16222277+471091+349765+876674+95754+72177+106537+591+6424</f>
        <v>18201290</v>
      </c>
      <c r="G12" t="s">
        <v>3</v>
      </c>
    </row>
    <row r="13" spans="1:7" x14ac:dyDescent="0.35">
      <c r="A13" t="s">
        <v>13</v>
      </c>
      <c r="B13" t="s">
        <v>13</v>
      </c>
      <c r="C13">
        <v>2022</v>
      </c>
      <c r="D13">
        <v>78000</v>
      </c>
      <c r="E13">
        <f>221000+356000</f>
        <v>577000</v>
      </c>
      <c r="F13">
        <f>176000+272000+13000+37000+15000</f>
        <v>513000</v>
      </c>
      <c r="G13" t="s">
        <v>3</v>
      </c>
    </row>
    <row r="14" spans="1:7" x14ac:dyDescent="0.35">
      <c r="A14" t="s">
        <v>14</v>
      </c>
      <c r="B14" t="s">
        <v>57</v>
      </c>
      <c r="C14">
        <v>2022</v>
      </c>
      <c r="D14">
        <v>1190900</v>
      </c>
      <c r="E14">
        <v>347600</v>
      </c>
      <c r="F14">
        <v>22791000</v>
      </c>
      <c r="G14" t="s">
        <v>3</v>
      </c>
    </row>
    <row r="15" spans="1:7" x14ac:dyDescent="0.35">
      <c r="A15" t="s">
        <v>15</v>
      </c>
      <c r="B15" t="s">
        <v>58</v>
      </c>
      <c r="C15">
        <v>2022</v>
      </c>
      <c r="D15">
        <v>384622</v>
      </c>
      <c r="E15">
        <f>606096+298566</f>
        <v>904662</v>
      </c>
      <c r="F15">
        <f>6974849+1905485+433946+101720+233285+237528+21430+7968</f>
        <v>9916211</v>
      </c>
      <c r="G15">
        <v>27682</v>
      </c>
    </row>
    <row r="16" spans="1:7" x14ac:dyDescent="0.35">
      <c r="A16" t="s">
        <v>16</v>
      </c>
      <c r="B16" t="s">
        <v>59</v>
      </c>
      <c r="C16">
        <v>2022</v>
      </c>
      <c r="D16">
        <v>4400000</v>
      </c>
      <c r="E16">
        <v>3500000</v>
      </c>
      <c r="F16">
        <v>57000000</v>
      </c>
      <c r="G16" t="s">
        <v>3</v>
      </c>
    </row>
    <row r="17" spans="1:7" x14ac:dyDescent="0.35">
      <c r="A17" t="s">
        <v>17</v>
      </c>
      <c r="B17" t="s">
        <v>60</v>
      </c>
      <c r="C17">
        <v>2022</v>
      </c>
      <c r="D17">
        <v>102424</v>
      </c>
      <c r="E17">
        <f>851622+711595</f>
        <v>1563217</v>
      </c>
      <c r="F17">
        <v>181004</v>
      </c>
      <c r="G17">
        <v>189327</v>
      </c>
    </row>
    <row r="18" spans="1:7" x14ac:dyDescent="0.35">
      <c r="A18" t="s">
        <v>18</v>
      </c>
      <c r="B18" t="s">
        <v>61</v>
      </c>
      <c r="C18">
        <v>2021</v>
      </c>
      <c r="D18">
        <v>113286</v>
      </c>
      <c r="E18">
        <v>469236</v>
      </c>
      <c r="F18">
        <v>56803958</v>
      </c>
      <c r="G18" t="s">
        <v>3</v>
      </c>
    </row>
    <row r="19" spans="1:7" x14ac:dyDescent="0.35">
      <c r="A19" t="s">
        <v>19</v>
      </c>
      <c r="B19" t="s">
        <v>62</v>
      </c>
      <c r="C19">
        <v>2022</v>
      </c>
      <c r="D19">
        <v>2420000</v>
      </c>
      <c r="E19">
        <f>1460000+925000</f>
        <v>2385000</v>
      </c>
      <c r="F19">
        <f>10700000+936000</f>
        <v>11636000</v>
      </c>
      <c r="G19" t="s">
        <v>3</v>
      </c>
    </row>
    <row r="20" spans="1:7" x14ac:dyDescent="0.35">
      <c r="A20" t="s">
        <v>20</v>
      </c>
      <c r="B20" t="s">
        <v>63</v>
      </c>
      <c r="C20">
        <v>2022</v>
      </c>
      <c r="D20">
        <v>1515000</v>
      </c>
      <c r="E20">
        <v>242000</v>
      </c>
      <c r="F20">
        <v>6680000</v>
      </c>
      <c r="G20" t="s">
        <v>3</v>
      </c>
    </row>
    <row r="21" spans="1:7" x14ac:dyDescent="0.35">
      <c r="A21" t="s">
        <v>21</v>
      </c>
      <c r="B21" t="s">
        <v>64</v>
      </c>
      <c r="C21">
        <v>2022</v>
      </c>
      <c r="D21">
        <v>139413</v>
      </c>
      <c r="E21">
        <v>288029</v>
      </c>
      <c r="F21">
        <v>12571000</v>
      </c>
      <c r="G21" t="s">
        <v>3</v>
      </c>
    </row>
    <row r="22" spans="1:7" x14ac:dyDescent="0.35">
      <c r="A22" t="s">
        <v>22</v>
      </c>
      <c r="B22" t="s">
        <v>65</v>
      </c>
      <c r="C22">
        <v>2022</v>
      </c>
      <c r="D22">
        <v>50868</v>
      </c>
      <c r="E22">
        <v>24900</v>
      </c>
      <c r="F22">
        <v>9953491</v>
      </c>
      <c r="G22" t="s">
        <v>3</v>
      </c>
    </row>
    <row r="23" spans="1:7" x14ac:dyDescent="0.35">
      <c r="A23" t="s">
        <v>23</v>
      </c>
      <c r="B23" t="s">
        <v>53</v>
      </c>
      <c r="C23">
        <v>2022</v>
      </c>
      <c r="D23">
        <v>2158000</v>
      </c>
      <c r="E23">
        <v>151000</v>
      </c>
      <c r="F23">
        <f>13400000+3900000+149000000+6200000+97411</f>
        <v>172597411</v>
      </c>
      <c r="G23" t="s">
        <v>3</v>
      </c>
    </row>
    <row r="24" spans="1:7" x14ac:dyDescent="0.35">
      <c r="A24" t="s">
        <v>24</v>
      </c>
      <c r="B24" t="s">
        <v>66</v>
      </c>
      <c r="C24">
        <v>2022</v>
      </c>
      <c r="D24">
        <v>17828</v>
      </c>
      <c r="E24">
        <v>20322</v>
      </c>
      <c r="F24">
        <v>10094</v>
      </c>
    </row>
    <row r="25" spans="1:7" x14ac:dyDescent="0.35">
      <c r="A25" t="s">
        <v>25</v>
      </c>
      <c r="B25" t="s">
        <v>67</v>
      </c>
      <c r="C25">
        <v>2022</v>
      </c>
      <c r="D25">
        <v>122356</v>
      </c>
      <c r="E25">
        <f>383896*2</f>
        <v>767792</v>
      </c>
      <c r="F25">
        <v>13788578</v>
      </c>
      <c r="G25">
        <v>7947</v>
      </c>
    </row>
    <row r="26" spans="1:7" x14ac:dyDescent="0.35">
      <c r="A26" t="s">
        <v>26</v>
      </c>
      <c r="B26" t="s">
        <v>68</v>
      </c>
      <c r="C26">
        <v>2022</v>
      </c>
      <c r="D26">
        <v>6000</v>
      </c>
      <c r="E26">
        <f>297000+89000</f>
        <v>386000</v>
      </c>
      <c r="F26">
        <v>873000</v>
      </c>
      <c r="G26">
        <f>172000+924000</f>
        <v>1096000</v>
      </c>
    </row>
    <row r="27" spans="1:7" x14ac:dyDescent="0.35">
      <c r="A27" t="s">
        <v>27</v>
      </c>
      <c r="B27" t="s">
        <v>69</v>
      </c>
      <c r="C27">
        <v>2022</v>
      </c>
      <c r="D27">
        <v>273904</v>
      </c>
      <c r="E27">
        <f>3498643+3075077</f>
        <v>6573720</v>
      </c>
      <c r="F27">
        <v>14401431</v>
      </c>
      <c r="G27" t="s">
        <v>3</v>
      </c>
    </row>
    <row r="28" spans="1:7" x14ac:dyDescent="0.35">
      <c r="A28" t="s">
        <v>28</v>
      </c>
      <c r="B28" t="s">
        <v>73</v>
      </c>
      <c r="C28">
        <v>2022</v>
      </c>
      <c r="D28">
        <v>6400</v>
      </c>
      <c r="E28">
        <v>60900</v>
      </c>
      <c r="F28">
        <v>403900</v>
      </c>
      <c r="G28">
        <v>34456</v>
      </c>
    </row>
    <row r="29" spans="1:7" x14ac:dyDescent="0.35">
      <c r="A29" t="s">
        <v>29</v>
      </c>
      <c r="B29" t="s">
        <v>70</v>
      </c>
      <c r="C29">
        <v>2022</v>
      </c>
      <c r="D29">
        <f>7.37*1000000</f>
        <v>7370000</v>
      </c>
      <c r="E29">
        <f>(6.62+9.55)*1000000</f>
        <v>16170000.000000002</v>
      </c>
      <c r="F29" t="s">
        <v>3</v>
      </c>
      <c r="G29" t="s">
        <v>3</v>
      </c>
    </row>
    <row r="30" spans="1:7" x14ac:dyDescent="0.35">
      <c r="A30" t="s">
        <v>30</v>
      </c>
      <c r="B30" t="s">
        <v>71</v>
      </c>
      <c r="C30">
        <v>2022</v>
      </c>
      <c r="D30">
        <v>901714</v>
      </c>
      <c r="E30">
        <f>702062+679506</f>
        <v>1381568</v>
      </c>
      <c r="F30" t="s">
        <v>3</v>
      </c>
      <c r="G30">
        <v>801077</v>
      </c>
    </row>
    <row r="31" spans="1:7" x14ac:dyDescent="0.35">
      <c r="A31" t="s">
        <v>31</v>
      </c>
      <c r="B31" t="s">
        <v>72</v>
      </c>
      <c r="C31">
        <v>2022</v>
      </c>
      <c r="D31">
        <f>27.29*1000000</f>
        <v>27290000</v>
      </c>
      <c r="E31">
        <f>(4.19+3.45)*1000000</f>
        <v>7640000.0000000009</v>
      </c>
      <c r="F31">
        <f>80.55*1000000</f>
        <v>80550000</v>
      </c>
      <c r="G3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384F-0C59-4EFD-8F8D-028A85CC875F}">
  <dimension ref="A1:G33"/>
  <sheetViews>
    <sheetView workbookViewId="0">
      <selection activeCell="F25" sqref="F25"/>
    </sheetView>
  </sheetViews>
  <sheetFormatPr defaultRowHeight="14.5" x14ac:dyDescent="0.35"/>
  <cols>
    <col min="1" max="1" width="18.36328125" bestFit="1" customWidth="1"/>
    <col min="2" max="2" width="15" bestFit="1" customWidth="1"/>
    <col min="3" max="3" width="17.1796875" bestFit="1" customWidth="1"/>
    <col min="5" max="5" width="10.81640625" bestFit="1" customWidth="1"/>
    <col min="6" max="6" width="35.453125" bestFit="1" customWidth="1"/>
  </cols>
  <sheetData>
    <row r="1" spans="1:7" x14ac:dyDescent="0.35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</row>
    <row r="2" spans="1:7" x14ac:dyDescent="0.35">
      <c r="A2" t="s">
        <v>0</v>
      </c>
      <c r="B2">
        <v>2022</v>
      </c>
      <c r="C2">
        <f>13.4*1000000</f>
        <v>13400000</v>
      </c>
      <c r="D2">
        <f>2.89*1000000</f>
        <v>2890000</v>
      </c>
      <c r="E2">
        <f>54.98*1000000</f>
        <v>54980000</v>
      </c>
      <c r="F2" t="s">
        <v>3</v>
      </c>
    </row>
    <row r="3" spans="1:7" x14ac:dyDescent="0.35">
      <c r="A3" t="s">
        <v>1</v>
      </c>
      <c r="B3">
        <v>2022</v>
      </c>
      <c r="C3">
        <v>29422</v>
      </c>
      <c r="D3">
        <f>86734+3849</f>
        <v>90583</v>
      </c>
      <c r="E3">
        <f>569+11456</f>
        <v>12025</v>
      </c>
      <c r="F3">
        <v>45296</v>
      </c>
    </row>
    <row r="4" spans="1:7" x14ac:dyDescent="0.35">
      <c r="A4" t="s">
        <v>2</v>
      </c>
      <c r="B4">
        <v>2022</v>
      </c>
      <c r="C4">
        <v>165000</v>
      </c>
      <c r="D4" t="s">
        <v>3</v>
      </c>
      <c r="E4" t="s">
        <v>3</v>
      </c>
      <c r="F4" t="s">
        <v>3</v>
      </c>
      <c r="G4" t="s">
        <v>4</v>
      </c>
    </row>
    <row r="5" spans="1:7" x14ac:dyDescent="0.35">
      <c r="A5" t="s">
        <v>5</v>
      </c>
      <c r="B5">
        <v>2022</v>
      </c>
      <c r="C5">
        <v>55200</v>
      </c>
      <c r="D5">
        <v>3000</v>
      </c>
      <c r="E5">
        <f>265800+20280000</f>
        <v>20545800</v>
      </c>
      <c r="F5">
        <v>324100</v>
      </c>
    </row>
    <row r="6" spans="1:7" x14ac:dyDescent="0.35">
      <c r="A6" t="s">
        <v>6</v>
      </c>
      <c r="B6">
        <v>2022</v>
      </c>
      <c r="C6">
        <v>642000</v>
      </c>
      <c r="D6">
        <f>779000+401000</f>
        <v>1180000</v>
      </c>
      <c r="E6">
        <f>186000+363000000+22000000</f>
        <v>385186000</v>
      </c>
      <c r="F6" t="s">
        <v>3</v>
      </c>
      <c r="G6" t="s">
        <v>32</v>
      </c>
    </row>
    <row r="7" spans="1:7" x14ac:dyDescent="0.35">
      <c r="A7" t="s">
        <v>7</v>
      </c>
      <c r="B7">
        <v>2022</v>
      </c>
      <c r="C7">
        <f>0.74*1000000</f>
        <v>740000</v>
      </c>
      <c r="D7">
        <f>(0.74+0.8)*1000000</f>
        <v>1540000</v>
      </c>
      <c r="E7">
        <f>(613+470+82+61)*1000000</f>
        <v>1226000000</v>
      </c>
      <c r="F7" t="s">
        <v>3</v>
      </c>
      <c r="G7" t="s">
        <v>33</v>
      </c>
    </row>
    <row r="8" spans="1:7" x14ac:dyDescent="0.35">
      <c r="A8" t="s">
        <v>8</v>
      </c>
      <c r="B8">
        <v>2022</v>
      </c>
      <c r="C8">
        <v>34931</v>
      </c>
      <c r="D8">
        <f>564012+108373</f>
        <v>672385</v>
      </c>
      <c r="E8">
        <v>17845589</v>
      </c>
      <c r="F8" t="s">
        <v>3</v>
      </c>
    </row>
    <row r="9" spans="1:7" x14ac:dyDescent="0.35">
      <c r="A9" t="s">
        <v>9</v>
      </c>
      <c r="B9">
        <v>2022</v>
      </c>
      <c r="C9">
        <f>(53+53)*1000000</f>
        <v>106000000</v>
      </c>
      <c r="D9">
        <f>(4+1)*1000000</f>
        <v>5000000</v>
      </c>
      <c r="E9">
        <f>(391+391+668+592+442)*1000000</f>
        <v>2484000000</v>
      </c>
      <c r="F9">
        <f>10*1000000</f>
        <v>10000000</v>
      </c>
      <c r="G9" t="s">
        <v>34</v>
      </c>
    </row>
    <row r="10" spans="1:7" x14ac:dyDescent="0.35">
      <c r="A10" t="s">
        <v>10</v>
      </c>
      <c r="B10">
        <v>2022</v>
      </c>
      <c r="C10">
        <v>11980</v>
      </c>
      <c r="D10">
        <f>158151+9840</f>
        <v>167991</v>
      </c>
      <c r="E10">
        <v>57233</v>
      </c>
      <c r="F10">
        <f>57233+21820</f>
        <v>79053</v>
      </c>
      <c r="G10" t="s">
        <v>35</v>
      </c>
    </row>
    <row r="11" spans="1:7" x14ac:dyDescent="0.35">
      <c r="A11" t="s">
        <v>11</v>
      </c>
      <c r="B11">
        <v>2022</v>
      </c>
      <c r="C11">
        <v>597000</v>
      </c>
      <c r="D11">
        <v>960000</v>
      </c>
      <c r="E11">
        <v>3696500</v>
      </c>
      <c r="F11" t="s">
        <v>3</v>
      </c>
    </row>
    <row r="12" spans="1:7" x14ac:dyDescent="0.35">
      <c r="A12" t="s">
        <v>12</v>
      </c>
      <c r="B12">
        <v>2022</v>
      </c>
      <c r="C12">
        <v>1059105</v>
      </c>
      <c r="D12">
        <f>697091+694255</f>
        <v>1391346</v>
      </c>
      <c r="E12">
        <f>16222277+471091+349765+876674+95754+72177+106537+591+6424</f>
        <v>18201290</v>
      </c>
      <c r="F12" t="s">
        <v>3</v>
      </c>
    </row>
    <row r="13" spans="1:7" x14ac:dyDescent="0.35">
      <c r="A13" t="s">
        <v>13</v>
      </c>
      <c r="B13">
        <v>2022</v>
      </c>
      <c r="C13">
        <v>78000</v>
      </c>
      <c r="D13">
        <f>221000+356000</f>
        <v>577000</v>
      </c>
      <c r="E13">
        <f>176000+272000+13000+37000+15000</f>
        <v>513000</v>
      </c>
      <c r="F13" t="s">
        <v>3</v>
      </c>
    </row>
    <row r="14" spans="1:7" x14ac:dyDescent="0.35">
      <c r="A14" t="s">
        <v>14</v>
      </c>
      <c r="B14">
        <v>2022</v>
      </c>
      <c r="C14">
        <v>1190900</v>
      </c>
      <c r="D14">
        <v>347600</v>
      </c>
      <c r="E14">
        <v>22791000</v>
      </c>
      <c r="F14" t="s">
        <v>3</v>
      </c>
    </row>
    <row r="15" spans="1:7" x14ac:dyDescent="0.35">
      <c r="A15" t="s">
        <v>15</v>
      </c>
      <c r="B15">
        <v>2022</v>
      </c>
      <c r="C15">
        <v>384622</v>
      </c>
      <c r="D15">
        <f>606096+298566</f>
        <v>904662</v>
      </c>
      <c r="E15">
        <f>6974849+1905485+433946+101720+233285+237528+21430+7968</f>
        <v>9916211</v>
      </c>
      <c r="F15">
        <v>27682</v>
      </c>
    </row>
    <row r="16" spans="1:7" x14ac:dyDescent="0.35">
      <c r="A16" t="s">
        <v>16</v>
      </c>
      <c r="B16">
        <v>2022</v>
      </c>
      <c r="C16">
        <v>4400000</v>
      </c>
      <c r="D16">
        <v>3500000</v>
      </c>
      <c r="E16">
        <v>57000000</v>
      </c>
      <c r="F16" t="s">
        <v>3</v>
      </c>
    </row>
    <row r="17" spans="1:6" x14ac:dyDescent="0.35">
      <c r="A17" t="s">
        <v>17</v>
      </c>
      <c r="B17">
        <v>2022</v>
      </c>
      <c r="C17">
        <v>102424</v>
      </c>
      <c r="D17">
        <f>851622+711595</f>
        <v>1563217</v>
      </c>
      <c r="E17">
        <v>181004</v>
      </c>
      <c r="F17">
        <v>189327</v>
      </c>
    </row>
    <row r="18" spans="1:6" x14ac:dyDescent="0.35">
      <c r="A18" t="s">
        <v>18</v>
      </c>
      <c r="B18">
        <v>2021</v>
      </c>
      <c r="C18">
        <v>113286</v>
      </c>
      <c r="D18">
        <v>469236</v>
      </c>
      <c r="E18">
        <v>56803958</v>
      </c>
      <c r="F18" t="s">
        <v>3</v>
      </c>
    </row>
    <row r="19" spans="1:6" x14ac:dyDescent="0.35">
      <c r="A19" t="s">
        <v>19</v>
      </c>
      <c r="B19">
        <v>2022</v>
      </c>
      <c r="C19">
        <v>2420000</v>
      </c>
      <c r="D19">
        <f>1460000+925000</f>
        <v>2385000</v>
      </c>
      <c r="E19">
        <f>10700000+936000</f>
        <v>11636000</v>
      </c>
      <c r="F19" t="s">
        <v>3</v>
      </c>
    </row>
    <row r="20" spans="1:6" x14ac:dyDescent="0.35">
      <c r="A20" t="s">
        <v>20</v>
      </c>
      <c r="B20">
        <v>2022</v>
      </c>
      <c r="C20">
        <v>1515000</v>
      </c>
      <c r="D20">
        <v>242000</v>
      </c>
      <c r="E20">
        <v>6680000</v>
      </c>
      <c r="F20" t="s">
        <v>3</v>
      </c>
    </row>
    <row r="21" spans="1:6" x14ac:dyDescent="0.35">
      <c r="A21" t="s">
        <v>21</v>
      </c>
      <c r="B21">
        <v>2022</v>
      </c>
      <c r="C21">
        <v>139413</v>
      </c>
      <c r="D21">
        <v>288029</v>
      </c>
      <c r="E21">
        <v>12571000</v>
      </c>
      <c r="F21" t="s">
        <v>3</v>
      </c>
    </row>
    <row r="22" spans="1:6" x14ac:dyDescent="0.35">
      <c r="A22" t="s">
        <v>22</v>
      </c>
      <c r="B22">
        <v>2022</v>
      </c>
      <c r="C22">
        <v>50868</v>
      </c>
      <c r="D22">
        <v>24900</v>
      </c>
      <c r="E22">
        <v>9953491</v>
      </c>
      <c r="F22" t="s">
        <v>3</v>
      </c>
    </row>
    <row r="23" spans="1:6" x14ac:dyDescent="0.35">
      <c r="A23" t="s">
        <v>23</v>
      </c>
      <c r="B23">
        <v>2022</v>
      </c>
      <c r="C23">
        <v>2158000</v>
      </c>
      <c r="D23">
        <v>151000</v>
      </c>
      <c r="E23">
        <f>13400000+3900000+149000000+6200000+97411</f>
        <v>172597411</v>
      </c>
      <c r="F23" t="s">
        <v>3</v>
      </c>
    </row>
    <row r="24" spans="1:6" x14ac:dyDescent="0.35">
      <c r="A24" t="s">
        <v>24</v>
      </c>
      <c r="B24">
        <v>2022</v>
      </c>
      <c r="C24">
        <v>17828</v>
      </c>
      <c r="D24">
        <v>20322</v>
      </c>
      <c r="E24">
        <v>10094</v>
      </c>
      <c r="F24" t="s">
        <v>3</v>
      </c>
    </row>
    <row r="25" spans="1:6" x14ac:dyDescent="0.35">
      <c r="A25" t="s">
        <v>25</v>
      </c>
      <c r="B25">
        <v>2022</v>
      </c>
      <c r="C25">
        <v>122356</v>
      </c>
      <c r="D25">
        <f>383896*2</f>
        <v>767792</v>
      </c>
      <c r="E25">
        <v>13788578</v>
      </c>
      <c r="F25">
        <v>7947</v>
      </c>
    </row>
    <row r="26" spans="1:6" x14ac:dyDescent="0.35">
      <c r="A26" t="s">
        <v>26</v>
      </c>
      <c r="B26">
        <v>2022</v>
      </c>
      <c r="C26">
        <v>6000</v>
      </c>
      <c r="D26">
        <f>297000+89000</f>
        <v>386000</v>
      </c>
      <c r="E26">
        <v>873000</v>
      </c>
      <c r="F26">
        <f>172000+924000</f>
        <v>1096000</v>
      </c>
    </row>
    <row r="27" spans="1:6" x14ac:dyDescent="0.35">
      <c r="A27" t="s">
        <v>27</v>
      </c>
      <c r="B27">
        <v>2022</v>
      </c>
      <c r="C27">
        <v>273904</v>
      </c>
      <c r="D27">
        <f>3498643+3075077</f>
        <v>6573720</v>
      </c>
      <c r="E27">
        <v>14401431</v>
      </c>
      <c r="F27" t="s">
        <v>3</v>
      </c>
    </row>
    <row r="28" spans="1:6" x14ac:dyDescent="0.35">
      <c r="A28" t="s">
        <v>28</v>
      </c>
      <c r="B28">
        <v>2022</v>
      </c>
      <c r="C28">
        <v>6400</v>
      </c>
      <c r="D28">
        <v>60900</v>
      </c>
      <c r="E28">
        <v>403900</v>
      </c>
      <c r="F28">
        <v>34456</v>
      </c>
    </row>
    <row r="29" spans="1:6" x14ac:dyDescent="0.35">
      <c r="A29" t="s">
        <v>29</v>
      </c>
      <c r="B29">
        <v>2022</v>
      </c>
      <c r="C29">
        <f>7.37*1000000</f>
        <v>7370000</v>
      </c>
      <c r="D29">
        <f>(6.62+9.55)*1000000</f>
        <v>16170000.000000002</v>
      </c>
      <c r="E29" t="s">
        <v>3</v>
      </c>
      <c r="F29" t="s">
        <v>3</v>
      </c>
    </row>
    <row r="30" spans="1:6" x14ac:dyDescent="0.35">
      <c r="A30" t="s">
        <v>30</v>
      </c>
      <c r="B30">
        <v>2022</v>
      </c>
      <c r="C30">
        <v>901714</v>
      </c>
      <c r="D30">
        <f>702062+679506</f>
        <v>1381568</v>
      </c>
      <c r="E30" t="s">
        <v>3</v>
      </c>
      <c r="F30">
        <v>801077</v>
      </c>
    </row>
    <row r="31" spans="1:6" x14ac:dyDescent="0.35">
      <c r="A31" t="s">
        <v>31</v>
      </c>
      <c r="B31">
        <v>2022</v>
      </c>
      <c r="C31">
        <f>27.29*1000000</f>
        <v>27290000</v>
      </c>
      <c r="D31">
        <f>(4.19+3.45)*1000000</f>
        <v>7640000.0000000009</v>
      </c>
      <c r="E31">
        <f>80.55*1000000</f>
        <v>80550000</v>
      </c>
      <c r="F31" t="s">
        <v>3</v>
      </c>
    </row>
    <row r="33" spans="1:1" x14ac:dyDescent="0.35">
      <c r="A3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cleaner_data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Stone</dc:creator>
  <cp:lastModifiedBy>David Stone</cp:lastModifiedBy>
  <dcterms:created xsi:type="dcterms:W3CDTF">2024-04-29T13:22:12Z</dcterms:created>
  <dcterms:modified xsi:type="dcterms:W3CDTF">2024-05-03T22:35:44Z</dcterms:modified>
</cp:coreProperties>
</file>