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090" tabRatio="991"/>
  </bookViews>
  <sheets>
    <sheet name="首页" sheetId="35" r:id="rId1"/>
    <sheet name="总表" sheetId="19" r:id="rId2"/>
    <sheet name="1 资产负债表" sheetId="1" r:id="rId3"/>
    <sheet name="2 收入支出表" sheetId="2" r:id="rId4"/>
    <sheet name="2.1支出" sheetId="11" r:id="rId5"/>
    <sheet name="2.1.1交通汽车消费明细" sheetId="36" r:id="rId6"/>
    <sheet name="2.1.2水电气物业明细" sheetId="37" r:id="rId7"/>
    <sheet name="2.2收入" sheetId="10" r:id="rId8"/>
    <sheet name="2.2.1收入分析" sheetId="42" r:id="rId9"/>
    <sheet name="2.3 借款" sheetId="34" r:id="rId10"/>
    <sheet name="2.4 还款" sheetId="23" r:id="rId11"/>
    <sheet name="3 现金流表" sheetId="12" r:id="rId12"/>
    <sheet name="4五险一金个税" sheetId="33" r:id="rId13"/>
    <sheet name="5股票市值" sheetId="22" r:id="rId14"/>
    <sheet name="0 预算管理" sheetId="38" r:id="rId15"/>
    <sheet name="0.1 子女教育费预算" sheetId="39" r:id="rId16"/>
    <sheet name="0.2退休养老费预算" sheetId="40" r:id="rId17"/>
    <sheet name="0.3装修预算" sheetId="44" r:id="rId18"/>
    <sheet name="0.4 旅行预算" sheetId="45" r:id="rId19"/>
    <sheet name="6 存款管理" sheetId="43" r:id="rId20"/>
    <sheet name="10 其他" sheetId="41" r:id="rId21"/>
  </sheets>
  <externalReferences>
    <externalReference r:id="rId22"/>
    <externalReference r:id="rId23"/>
  </externalReferences>
  <definedNames>
    <definedName name="_xlnm._FilterDatabase" localSheetId="10" hidden="1">'2.4 还款'!$A$2:$F$23</definedName>
    <definedName name="_xlnm._FilterDatabase" localSheetId="2" hidden="1">'1 资产负债表'!$A$3:$D$27</definedName>
  </definedNames>
  <calcPr calcId="144525"/>
</workbook>
</file>

<file path=xl/comments1.xml><?xml version="1.0" encoding="utf-8"?>
<comments xmlns="http://schemas.openxmlformats.org/spreadsheetml/2006/main">
  <authors>
    <author>zhujiangfeng</author>
  </authors>
  <commentList>
    <comment ref="H3" authorId="0">
      <text>
        <r>
          <rPr>
            <b/>
            <sz val="9"/>
            <rFont val="宋体"/>
            <charset val="134"/>
          </rPr>
          <t>zhujiangfeng:</t>
        </r>
        <r>
          <rPr>
            <sz val="9"/>
            <rFont val="宋体"/>
            <charset val="134"/>
          </rPr>
          <t xml:space="preserve">
2960USD*6.70</t>
        </r>
      </text>
    </comment>
    <comment ref="H5" authorId="0">
      <text>
        <r>
          <rPr>
            <b/>
            <sz val="9"/>
            <rFont val="宋体"/>
            <charset val="134"/>
          </rPr>
          <t>zhujiangfeng:</t>
        </r>
        <r>
          <rPr>
            <sz val="9"/>
            <rFont val="宋体"/>
            <charset val="134"/>
          </rPr>
          <t xml:space="preserve">
10240HKD*0.8583</t>
        </r>
      </text>
    </comment>
  </commentList>
</comments>
</file>

<file path=xl/sharedStrings.xml><?xml version="1.0" encoding="utf-8"?>
<sst xmlns="http://schemas.openxmlformats.org/spreadsheetml/2006/main" count="4359" uniqueCount="575">
  <si>
    <t>个人家庭财务管理系统V0.0.3</t>
  </si>
  <si>
    <t>个人家庭财务信息概览</t>
  </si>
  <si>
    <t>返回首页</t>
  </si>
  <si>
    <t>资产概览</t>
  </si>
  <si>
    <t>借款还款情况</t>
  </si>
  <si>
    <t>预算与日常支出情况</t>
  </si>
  <si>
    <t>净资产</t>
  </si>
  <si>
    <t>借款金额</t>
  </si>
  <si>
    <t>支出类目</t>
  </si>
  <si>
    <t>预算</t>
  </si>
  <si>
    <t>实际</t>
  </si>
  <si>
    <t>差异</t>
  </si>
  <si>
    <t>资产负债率</t>
  </si>
  <si>
    <t>还款金额本金</t>
  </si>
  <si>
    <t>房租支出</t>
  </si>
  <si>
    <t>主动收入比例</t>
  </si>
  <si>
    <t>还款金额利息</t>
  </si>
  <si>
    <t>房贷支出</t>
  </si>
  <si>
    <t>融资成本（年化）</t>
  </si>
  <si>
    <t>剩余待还款金额</t>
  </si>
  <si>
    <t>水电汽物业通讯</t>
  </si>
  <si>
    <t>基本生活消费</t>
  </si>
  <si>
    <t>安全基金定期存款</t>
  </si>
  <si>
    <t>交通出行消费</t>
  </si>
  <si>
    <t>基本生活开支</t>
  </si>
  <si>
    <t>教育支出</t>
  </si>
  <si>
    <t>类目</t>
  </si>
  <si>
    <t>总额</t>
  </si>
  <si>
    <t>单月(平均)</t>
  </si>
  <si>
    <t>单公里（平均）</t>
  </si>
  <si>
    <t>单月（平均）</t>
  </si>
  <si>
    <t>加油停车费保险</t>
  </si>
  <si>
    <t>期初公里数（KM）</t>
  </si>
  <si>
    <t>——</t>
  </si>
  <si>
    <t>物业费</t>
  </si>
  <si>
    <t>娱乐购物礼品礼金</t>
  </si>
  <si>
    <t>期末公里数（KM）</t>
  </si>
  <si>
    <t>电费</t>
  </si>
  <si>
    <t>父母生活费</t>
  </si>
  <si>
    <t>全年行驶公里数（KM）</t>
  </si>
  <si>
    <t>水费</t>
  </si>
  <si>
    <t>子女养育支出</t>
  </si>
  <si>
    <t>全年充电费</t>
  </si>
  <si>
    <t>污水处理费</t>
  </si>
  <si>
    <t>证券投资</t>
  </si>
  <si>
    <t>全年ECT通行费</t>
  </si>
  <si>
    <t>垃圾处理费</t>
  </si>
  <si>
    <t>宠物</t>
  </si>
  <si>
    <t>全年停车费</t>
  </si>
  <si>
    <t>手机网络通讯</t>
  </si>
  <si>
    <t>其他</t>
  </si>
  <si>
    <t>全年洗车费</t>
  </si>
  <si>
    <t>燃气</t>
  </si>
  <si>
    <t>总支出</t>
  </si>
  <si>
    <t>全年保养维修费</t>
  </si>
  <si>
    <t>合计</t>
  </si>
  <si>
    <t>全年交通罚款</t>
  </si>
  <si>
    <t>全年保险金额</t>
  </si>
  <si>
    <t>个人家庭资产负债表</t>
  </si>
  <si>
    <t>制表时间：2024年03月01日     统计周期：2023年01月01日至12月31日</t>
  </si>
  <si>
    <t>资产</t>
  </si>
  <si>
    <t>负债</t>
  </si>
  <si>
    <t>一、流动性资产合计</t>
  </si>
  <si>
    <t xml:space="preserve"> 四、消费负债合计</t>
  </si>
  <si>
    <t>1.现金及活期存款</t>
  </si>
  <si>
    <t xml:space="preserve"> 4.1 信用卡负债</t>
  </si>
  <si>
    <t>2.货币基金</t>
  </si>
  <si>
    <t xml:space="preserve"> 4.2 消费贷款</t>
  </si>
  <si>
    <t>3.私人借款（借出）</t>
  </si>
  <si>
    <t xml:space="preserve"> 4.3 消费类私人借款（借入）</t>
  </si>
  <si>
    <t>二、投资性资产合计</t>
  </si>
  <si>
    <t xml:space="preserve"> 五、投资性负债合计</t>
  </si>
  <si>
    <t>1.投资性房产</t>
  </si>
  <si>
    <t xml:space="preserve"> 5.1 投资房产贷款</t>
  </si>
  <si>
    <t>2.定期存款</t>
  </si>
  <si>
    <t xml:space="preserve"> 5.2 银行贷款</t>
  </si>
  <si>
    <t>3.股票市值</t>
  </si>
  <si>
    <t xml:space="preserve"> 5.3 投资类私人借款（借入）</t>
  </si>
  <si>
    <t>4.期权</t>
  </si>
  <si>
    <t>5.债券</t>
  </si>
  <si>
    <t>6.基金</t>
  </si>
  <si>
    <t>7.实物黄金</t>
  </si>
  <si>
    <t>8.养老保险</t>
  </si>
  <si>
    <t>9.医疗保险</t>
  </si>
  <si>
    <t>10.理财型保险</t>
  </si>
  <si>
    <t>11.公积金</t>
  </si>
  <si>
    <t>12.投资账户剩余现金</t>
  </si>
  <si>
    <t>13.投资用非实物资产（软件或专利等）</t>
  </si>
  <si>
    <t>三、自用资产合计</t>
  </si>
  <si>
    <t xml:space="preserve"> 六、自用负债合计</t>
  </si>
  <si>
    <t>1.自用房产</t>
  </si>
  <si>
    <t xml:space="preserve"> 6.1 自用房产贷款</t>
  </si>
  <si>
    <t>2.自用汽车</t>
  </si>
  <si>
    <t xml:space="preserve"> 6.2 自用汽车贷款</t>
  </si>
  <si>
    <t>3.自用实物资产</t>
  </si>
  <si>
    <t>4.自用非实物资产(软件或专利等)</t>
  </si>
  <si>
    <t>资产总计</t>
  </si>
  <si>
    <t>负债总计</t>
  </si>
  <si>
    <t>项目</t>
  </si>
  <si>
    <t>收入</t>
  </si>
  <si>
    <t>支出</t>
  </si>
  <si>
    <t>备注</t>
  </si>
  <si>
    <t>1号收入</t>
  </si>
  <si>
    <t>科达信公司薪资收入</t>
  </si>
  <si>
    <t>2号收入</t>
  </si>
  <si>
    <t>一集公司兼职收入</t>
  </si>
  <si>
    <t>3号收入</t>
  </si>
  <si>
    <t>自媒体收入</t>
  </si>
  <si>
    <t>4号收入</t>
  </si>
  <si>
    <t>待开展</t>
  </si>
  <si>
    <t>5号收入</t>
  </si>
  <si>
    <t>劳动收入合计（主动收入）</t>
  </si>
  <si>
    <t>利息收入</t>
  </si>
  <si>
    <t>固定资产转让收入</t>
  </si>
  <si>
    <t>旧手机转让收款</t>
  </si>
  <si>
    <t>房租收入</t>
  </si>
  <si>
    <t>恒大御湖春天24栋1288房租金 x 50% （1月至12月）</t>
  </si>
  <si>
    <t>金融资产提现</t>
  </si>
  <si>
    <t>港股9232 美股8923 A股2882</t>
  </si>
  <si>
    <t>公积金提现</t>
  </si>
  <si>
    <t>借出款收回</t>
  </si>
  <si>
    <t>资产收入合计（被动收入）</t>
  </si>
  <si>
    <t>银行借款</t>
  </si>
  <si>
    <t>私人借款</t>
  </si>
  <si>
    <t>借款合计</t>
  </si>
  <si>
    <t>水电汽物业费支出</t>
  </si>
  <si>
    <t>交通地铁加油充电停车路费支出</t>
  </si>
  <si>
    <t>基本生活消费支出</t>
  </si>
  <si>
    <t>课程 购书 考试 等</t>
  </si>
  <si>
    <t>附加消费</t>
  </si>
  <si>
    <t>娱乐社交礼品请客吃饭等</t>
  </si>
  <si>
    <t>父母消费支出</t>
  </si>
  <si>
    <t>生活支出合计</t>
  </si>
  <si>
    <t>固定资产投入</t>
  </si>
  <si>
    <t>购买汽车等支出</t>
  </si>
  <si>
    <t xml:space="preserve">  </t>
  </si>
  <si>
    <t>房贷还款支出</t>
  </si>
  <si>
    <t>西安罗马假日24栋1288房</t>
  </si>
  <si>
    <t>定期存款支出</t>
  </si>
  <si>
    <t>安全备用金</t>
  </si>
  <si>
    <t>活期存款支出</t>
  </si>
  <si>
    <t>金融资产投资</t>
  </si>
  <si>
    <t>港股 美股 A股</t>
  </si>
  <si>
    <t>借出金额</t>
  </si>
  <si>
    <t>资产性支出合计</t>
  </si>
  <si>
    <t>偿还银行借款本金</t>
  </si>
  <si>
    <t>偿还银行借款利息</t>
  </si>
  <si>
    <t>偿还私人借款本金</t>
  </si>
  <si>
    <t>偿还私人借款利息</t>
  </si>
  <si>
    <t>还款合计</t>
  </si>
  <si>
    <t>月份</t>
  </si>
  <si>
    <t>定期存款</t>
  </si>
  <si>
    <t>活期存款</t>
  </si>
  <si>
    <t>NA</t>
  </si>
  <si>
    <t>北京银行（2034卡）</t>
  </si>
  <si>
    <t>（中国银行6200卡）</t>
  </si>
  <si>
    <t>（招商银行2500卡）
绑定银行卡自动扣款</t>
  </si>
  <si>
    <t>(民生银行0680卡)
绑定微信支付</t>
  </si>
  <si>
    <t>（农业银行2930卡）</t>
  </si>
  <si>
    <t>（兴业银行9982卡）</t>
  </si>
  <si>
    <t>（平安银行0099卡）</t>
  </si>
  <si>
    <t>（广大银行2343卡）</t>
  </si>
  <si>
    <t>（招商银行5455卡）</t>
  </si>
  <si>
    <t>(招商银行9983)</t>
  </si>
  <si>
    <t>（建设银行9269卡）</t>
  </si>
  <si>
    <t>（东莞银行3352卡）</t>
  </si>
  <si>
    <t>（杭州银行2321卡）</t>
  </si>
  <si>
    <t>（渣打银行2321卡）</t>
  </si>
  <si>
    <t>（交通银行8823）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</si>
  <si>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</si>
  <si>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</si>
  <si>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</si>
  <si>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</si>
  <si>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</si>
  <si>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</si>
  <si>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</si>
  <si>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</si>
  <si>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</si>
  <si>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</si>
  <si>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</si>
  <si>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</si>
  <si>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NO.</t>
  </si>
  <si>
    <t>充电费</t>
  </si>
  <si>
    <t>ETC通行费</t>
  </si>
  <si>
    <t>停车费</t>
  </si>
  <si>
    <t>保养维修</t>
  </si>
  <si>
    <t>违章罚款</t>
  </si>
  <si>
    <t>保险费</t>
  </si>
  <si>
    <t>洗车费</t>
  </si>
  <si>
    <t>地铁/的士费</t>
  </si>
  <si>
    <t>月合计</t>
  </si>
  <si>
    <t>网络通讯</t>
  </si>
  <si>
    <t>均值</t>
  </si>
  <si>
    <t>1号收入（科达信公司薪资收入）</t>
  </si>
  <si>
    <t>加班费</t>
  </si>
  <si>
    <t>出差补贴</t>
  </si>
  <si>
    <t>工资</t>
  </si>
  <si>
    <t>餐补</t>
  </si>
  <si>
    <t>停车费补贴</t>
  </si>
  <si>
    <t>公积金</t>
  </si>
  <si>
    <t>福利物品
折现</t>
  </si>
  <si>
    <t>社保  1018.23（个人）+ 2266.37（公司）=3284.6</t>
  </si>
  <si>
    <t>个税交款</t>
  </si>
  <si>
    <t>年终奖</t>
  </si>
  <si>
    <t>优秀员工奖</t>
  </si>
  <si>
    <t>月度之星</t>
  </si>
  <si>
    <t>个人视角
当月收入合计</t>
  </si>
  <si>
    <t>公司视角
总体成本合计</t>
  </si>
  <si>
    <t>个人</t>
  </si>
  <si>
    <t>公司</t>
  </si>
  <si>
    <t>养老保险</t>
  </si>
  <si>
    <t>医疗保险</t>
  </si>
  <si>
    <t>失业保险</t>
  </si>
  <si>
    <t>工伤保险</t>
  </si>
  <si>
    <t>生育保险</t>
  </si>
  <si>
    <t>2号收入（一集公司兼职收入）</t>
  </si>
  <si>
    <t>3号收入（自媒体收入）</t>
  </si>
  <si>
    <t>金额</t>
  </si>
  <si>
    <t>交易日期</t>
  </si>
  <si>
    <t>银行名称</t>
  </si>
  <si>
    <t>存入金额</t>
  </si>
  <si>
    <t>交易类型</t>
  </si>
  <si>
    <t>交易备注</t>
  </si>
  <si>
    <t>汇丰银行</t>
  </si>
  <si>
    <t>人民币元</t>
  </si>
  <si>
    <t>华侨银行</t>
  </si>
  <si>
    <t>industrial</t>
  </si>
  <si>
    <t>固定资产转让</t>
  </si>
  <si>
    <t>收入分析</t>
  </si>
  <si>
    <t>收入渠道</t>
  </si>
  <si>
    <t>１月</t>
  </si>
  <si>
    <t>２月</t>
  </si>
  <si>
    <t>３月</t>
  </si>
  <si>
    <t>４月</t>
  </si>
  <si>
    <t>５月</t>
  </si>
  <si>
    <t>６月</t>
  </si>
  <si>
    <t>小计</t>
  </si>
  <si>
    <t>借入款</t>
  </si>
  <si>
    <t>借出款</t>
  </si>
  <si>
    <t>交易时间</t>
  </si>
  <si>
    <t>汇丰银行过桥款</t>
  </si>
  <si>
    <t>15:26:10</t>
  </si>
  <si>
    <t>客户转账</t>
  </si>
  <si>
    <t>美国纽曼银行（资金清算）</t>
  </si>
  <si>
    <t>17:57:46</t>
  </si>
  <si>
    <t>21:16:59</t>
  </si>
  <si>
    <t>12:56:41</t>
  </si>
  <si>
    <t>汇入汇款</t>
  </si>
  <si>
    <t>美国纽曼银行</t>
  </si>
  <si>
    <t>德国都宝银行</t>
  </si>
  <si>
    <t>13:41:27</t>
  </si>
  <si>
    <t>行内汇入</t>
  </si>
  <si>
    <t>202112/17</t>
  </si>
  <si>
    <t>张小魏</t>
  </si>
  <si>
    <t>剩余借款余额</t>
  </si>
  <si>
    <t>银行借款偿还</t>
  </si>
  <si>
    <t>借出款还回</t>
  </si>
  <si>
    <t>data</t>
  </si>
  <si>
    <t>debtee</t>
  </si>
  <si>
    <t>Principal</t>
  </si>
  <si>
    <t>interest</t>
  </si>
  <si>
    <t>王小</t>
  </si>
  <si>
    <t>香港恒信信用卡过桥</t>
  </si>
  <si>
    <t>童而是</t>
  </si>
  <si>
    <r>
      <rPr>
        <sz val="10"/>
        <rFont val="宋体"/>
        <charset val="134"/>
      </rPr>
      <t>金领通卡0993</t>
    </r>
    <r>
      <rPr>
        <sz val="10"/>
        <rFont val="微软雅黑"/>
        <charset val="134"/>
      </rPr>
      <t>日常用款利息</t>
    </r>
  </si>
  <si>
    <t>私人借款偿还</t>
  </si>
  <si>
    <t>王大明</t>
  </si>
  <si>
    <t>童思威</t>
  </si>
  <si>
    <t>现金流量表（月、年）</t>
  </si>
  <si>
    <t>现金流入</t>
  </si>
  <si>
    <t>现金流出</t>
  </si>
  <si>
    <t>净现金流</t>
  </si>
  <si>
    <t>总计</t>
  </si>
  <si>
    <t>单位公积金号1009562768234 个人公积金号2003432342
社保电脑号9900823405923  社保卡号：40299822320073123428  社会保障号码：同身份证号</t>
  </si>
  <si>
    <t>ITEM</t>
  </si>
  <si>
    <t>个人缴费金额</t>
  </si>
  <si>
    <t>单位缴费金额</t>
  </si>
  <si>
    <t>划入个账金额</t>
  </si>
  <si>
    <t>缴费合计</t>
  </si>
  <si>
    <t>养老保险缴费明细</t>
  </si>
  <si>
    <t>单位名称</t>
  </si>
  <si>
    <t>险种标志</t>
  </si>
  <si>
    <t>申报类别</t>
  </si>
  <si>
    <t>缴费年月</t>
  </si>
  <si>
    <t>缴费基数</t>
  </si>
  <si>
    <t>科达信有限公司</t>
  </si>
  <si>
    <t>企业养老</t>
  </si>
  <si>
    <t>单位正常缴费</t>
  </si>
  <si>
    <t/>
  </si>
  <si>
    <t>医疗保险缴费明细</t>
  </si>
  <si>
    <t>申报发生原因</t>
  </si>
  <si>
    <t>医疗</t>
  </si>
  <si>
    <t>生育</t>
  </si>
  <si>
    <t>生育医疗</t>
  </si>
  <si>
    <t>工伤保险缴费明细</t>
  </si>
  <si>
    <t>工伤</t>
  </si>
  <si>
    <t>一集公司</t>
  </si>
  <si>
    <t>金钱豹股份</t>
  </si>
  <si>
    <t>失业保险缴费明细</t>
  </si>
  <si>
    <t>失业</t>
  </si>
  <si>
    <t>股票投资情况分析（2023年）</t>
  </si>
  <si>
    <t>Name of  Securities Company</t>
  </si>
  <si>
    <t>Beginning Assets</t>
  </si>
  <si>
    <t>Ending Assets</t>
  </si>
  <si>
    <t>Net Inflow</t>
  </si>
  <si>
    <t>2023 Cumulative P/L</t>
  </si>
  <si>
    <t>Yield</t>
  </si>
  <si>
    <t>Cash Withdraw</t>
  </si>
  <si>
    <t>FUTU network technology</t>
  </si>
  <si>
    <t>Snowball Securities</t>
  </si>
  <si>
    <t>Tiger Securities</t>
  </si>
  <si>
    <t>Huatai Securities</t>
  </si>
  <si>
    <t>China Merchants Securities</t>
  </si>
  <si>
    <t>本年度个人家庭支出预算合计为：239,000元</t>
  </si>
  <si>
    <t>返回
首页</t>
  </si>
  <si>
    <t>e</t>
  </si>
  <si>
    <t>概算</t>
  </si>
  <si>
    <t>返回</t>
  </si>
  <si>
    <t>精算</t>
  </si>
  <si>
    <t>项目：</t>
  </si>
  <si>
    <t>单位：元</t>
  </si>
  <si>
    <t>阶段</t>
  </si>
  <si>
    <t>花费</t>
  </si>
  <si>
    <r>
      <rPr>
        <b/>
        <sz val="10"/>
        <color theme="4"/>
        <rFont val="微软雅黑"/>
        <charset val="161"/>
      </rPr>
      <t>详情（已嵌入公式，修改</t>
    </r>
    <r>
      <rPr>
        <b/>
        <sz val="10"/>
        <color theme="6"/>
        <rFont val="微软雅黑"/>
        <charset val="161"/>
      </rPr>
      <t>灰色数字</t>
    </r>
    <r>
      <rPr>
        <b/>
        <sz val="10"/>
        <color theme="4"/>
        <rFont val="微软雅黑"/>
        <charset val="161"/>
      </rPr>
      <t>即出结果）</t>
    </r>
  </si>
  <si>
    <t>怀孕时的营养费</t>
  </si>
  <si>
    <t>怀孕阶段</t>
  </si>
  <si>
    <t>孕前检查</t>
  </si>
  <si>
    <t>血常规、B超、唐氏筛查等</t>
  </si>
  <si>
    <t>各种检查的费用</t>
  </si>
  <si>
    <t>营养品、孕妇用品</t>
  </si>
  <si>
    <t>住院生产的费用</t>
  </si>
  <si>
    <t>生产</t>
  </si>
  <si>
    <t>婴儿时生活费用</t>
  </si>
  <si>
    <t>幼儿时生活费用</t>
  </si>
  <si>
    <t>阶段合计</t>
  </si>
  <si>
    <t>目前总计</t>
  </si>
  <si>
    <t>少年时生活费用</t>
  </si>
  <si>
    <t>新生儿阶段
（0-3岁）</t>
  </si>
  <si>
    <t>月嫂费</t>
  </si>
  <si>
    <t>元/月</t>
  </si>
  <si>
    <t>个月</t>
  </si>
  <si>
    <t>幼儿园费用</t>
  </si>
  <si>
    <t>营养品</t>
  </si>
  <si>
    <t>小学赞助费</t>
  </si>
  <si>
    <t>奶粉</t>
  </si>
  <si>
    <t>元/罐</t>
  </si>
  <si>
    <t>罐/月</t>
  </si>
  <si>
    <t>小学费用</t>
  </si>
  <si>
    <t>尿片</t>
  </si>
  <si>
    <t>元/片</t>
  </si>
  <si>
    <t>片/天</t>
  </si>
  <si>
    <t>岁</t>
  </si>
  <si>
    <t>初中费用</t>
  </si>
  <si>
    <t>玩具书籍</t>
  </si>
  <si>
    <t>高中费用</t>
  </si>
  <si>
    <t>衣服</t>
  </si>
  <si>
    <t>大学费用</t>
  </si>
  <si>
    <t>出国留学费用</t>
  </si>
  <si>
    <t>早教</t>
  </si>
  <si>
    <t>元/节</t>
  </si>
  <si>
    <t>节</t>
  </si>
  <si>
    <t>合计：</t>
  </si>
  <si>
    <t>幼儿阶段
（3-6岁）</t>
  </si>
  <si>
    <t>学费</t>
  </si>
  <si>
    <t>元/年</t>
  </si>
  <si>
    <t>生活费（含医疗）</t>
  </si>
  <si>
    <t>服装、娱乐、书籍</t>
  </si>
  <si>
    <t>兴趣班</t>
  </si>
  <si>
    <t>小学阶段
（6-12岁）</t>
  </si>
  <si>
    <t>学费（赞助费、学杂费）</t>
  </si>
  <si>
    <t>兴趣班、辅导班</t>
  </si>
  <si>
    <t>中学阶段
（13-18岁）</t>
  </si>
  <si>
    <t>初中学费（择校费、学杂费）</t>
  </si>
  <si>
    <t>高中学费（择校费、学杂费）</t>
  </si>
  <si>
    <t>大学阶段
（18-22岁）</t>
  </si>
  <si>
    <t>年</t>
  </si>
  <si>
    <t>其他支出</t>
  </si>
  <si>
    <t>租房、搬迁、产假等</t>
  </si>
  <si>
    <t>总 计</t>
  </si>
  <si>
    <t>注：数据仅供参考</t>
  </si>
  <si>
    <t>退休要存多少钱？</t>
  </si>
  <si>
    <t>年龄：</t>
  </si>
  <si>
    <t>目前生活成本/月：</t>
  </si>
  <si>
    <t>退休年龄：</t>
  </si>
  <si>
    <t>退休后的生存时间：</t>
  </si>
  <si>
    <t>距离退休时间：</t>
  </si>
  <si>
    <t>假设通货膨胀率：</t>
  </si>
  <si>
    <t>退休后的生活成本：（现值）</t>
  </si>
  <si>
    <t>退休后的生活成本：（终值）</t>
  </si>
  <si>
    <t>社保养老金：</t>
  </si>
  <si>
    <t>自备养老金：</t>
  </si>
  <si>
    <t>现有作为养老使用资金：</t>
  </si>
  <si>
    <t>在60岁时需自备：</t>
  </si>
  <si>
    <t>现有资金至45岁时价值：（I=4%）</t>
  </si>
  <si>
    <t>现在开始每月储蓄投资：（I=6%）</t>
  </si>
  <si>
    <t>装修支出计划预算表</t>
  </si>
  <si>
    <t>序号</t>
  </si>
  <si>
    <t>预算费用（元）</t>
  </si>
  <si>
    <t>购买时间</t>
  </si>
  <si>
    <t>装修设计费</t>
  </si>
  <si>
    <t>开工前</t>
  </si>
  <si>
    <t>防盛门</t>
  </si>
  <si>
    <t>最好一开工就给新房安装好防盔门，防盔门的定做周期一般为一周左右</t>
  </si>
  <si>
    <t>水泥.沙子.腻子等</t>
  </si>
  <si>
    <t>一开工就能拉到工地，商品一般不需要提前预订</t>
  </si>
  <si>
    <t>龙骨、石膏板、水泥板等</t>
  </si>
  <si>
    <t>白乳胶、原子灰、砂纸等</t>
  </si>
  <si>
    <t>木工和油工都可能需要用到这些辅中料</t>
  </si>
  <si>
    <t>滚刷、毛刷、口罩等工具</t>
  </si>
  <si>
    <t>装修工程首 付款</t>
  </si>
  <si>
    <t>材料入场后</t>
  </si>
  <si>
    <t>材抖入场后交给装修公司装修总工程救的30%</t>
  </si>
  <si>
    <t>热水器、小 厨宝</t>
  </si>
  <si>
    <t>水电改前</t>
  </si>
  <si>
    <t>其型号和安装位置会影响到水电改造方案橱柜设计方案</t>
  </si>
  <si>
    <t>浴缸，淋浴 房</t>
  </si>
  <si>
    <t>其型号和安装位置会影响到水电改造方案</t>
  </si>
  <si>
    <t>中央水处理 系统</t>
  </si>
  <si>
    <t>其型号和安装位置会影响到水电改造方案和橱柜设计方案</t>
  </si>
  <si>
    <t>水槽、面盆</t>
  </si>
  <si>
    <t>橱拒设计前</t>
  </si>
  <si>
    <t>烟机、灶具</t>
  </si>
  <si>
    <t>排风扇、浴霸</t>
  </si>
  <si>
    <t>电改前</t>
  </si>
  <si>
    <t>其型号和安装位置会影响到电改造方案</t>
  </si>
  <si>
    <t>橱拒、浴室柜</t>
  </si>
  <si>
    <t>墙体改造完毕就需要商家上门剥测量，确定设计方案，其方案还可能影响水电改造方案</t>
  </si>
  <si>
    <t>散热器或地暖系统</t>
  </si>
  <si>
    <t>墙体改造完毕就需要商家上门改造供暖管道</t>
  </si>
  <si>
    <t>相关水路改造</t>
  </si>
  <si>
    <t>墙体改造完就需要工人开始工作· 这之前要确定施工方案和确保所需材 仟到场</t>
  </si>
  <si>
    <t>相关电路改造</t>
  </si>
  <si>
    <t>室内门</t>
  </si>
  <si>
    <t>开工工前</t>
  </si>
  <si>
    <t>墙体改造完毕就需要商家上门测量</t>
  </si>
  <si>
    <t>塑钢门窗</t>
  </si>
  <si>
    <t>防水材料</t>
  </si>
  <si>
    <t>瓦工入场前</t>
  </si>
  <si>
    <t>卫生间先要作好防水工程，防水涂料不需要预定</t>
  </si>
  <si>
    <t>瓷砖、勾缝剂</t>
  </si>
  <si>
    <t>有时侯有现货，有时侯要预订，所以先算好时间</t>
  </si>
  <si>
    <t>石材</t>
  </si>
  <si>
    <t>窗台、地面、过门石、踢脚线都可能用石材，一般需要提前三四天确定尺寸进行预订</t>
  </si>
  <si>
    <t>地漏</t>
  </si>
  <si>
    <t>瓦工铺贴地砖时同时安装</t>
  </si>
  <si>
    <t>装修工程中期欲</t>
  </si>
  <si>
    <t>瓦工结束后</t>
  </si>
  <si>
    <t>瓦工结束，验收合格后交给装修公司装修总工程款的30%</t>
  </si>
  <si>
    <t>吊项材料</t>
  </si>
  <si>
    <t>瓦工开始</t>
  </si>
  <si>
    <t>瓦工铺贴完磁砖三天左右就可以吊项，一般吊顶需要提前三四天确定尺寸 ，进行预订。</t>
  </si>
  <si>
    <t>乳胶漆</t>
  </si>
  <si>
    <t>油工入场前</t>
  </si>
  <si>
    <t>墙体基层处理完毕就可以刷乳胶漆，一般到建材超市直接购买</t>
  </si>
  <si>
    <t>衣帽间</t>
  </si>
  <si>
    <t>木工入场前</t>
  </si>
  <si>
    <t>衣帽间一般在装修基本完成后安装; 但要要一至两周的制作周期</t>
  </si>
  <si>
    <t>大芯板等板材及钉子</t>
  </si>
  <si>
    <t>不常要提前预订</t>
  </si>
  <si>
    <t>油漆</t>
  </si>
  <si>
    <t>不需要提前预订</t>
  </si>
  <si>
    <t>地板</t>
  </si>
  <si>
    <t>较脏的程完成后</t>
  </si>
  <si>
    <t>最好提前一周订货，以防挑选的花色缺货，提前两三天预约</t>
  </si>
  <si>
    <t>壁纸</t>
  </si>
  <si>
    <t>地板安装后</t>
  </si>
  <si>
    <t>进口壁纸需要提前20天左右订货，但为防止缺货，最好提前一个月订货，铺装前两三天预约</t>
  </si>
  <si>
    <t>门锁.门吸、合页等</t>
  </si>
  <si>
    <t>基本完后</t>
  </si>
  <si>
    <t>玻璃胶及胶枪</t>
  </si>
  <si>
    <t>开始全面安装前</t>
  </si>
  <si>
    <t>很多五金洁具安装时需要打一些玻璃密封胶</t>
  </si>
  <si>
    <t>水龙头厨卫
五金件等</t>
  </si>
  <si>
    <t>一般款式不需要提前预仃，如果有特殊要求可能需要提前一周</t>
  </si>
  <si>
    <t>镜子等</t>
  </si>
  <si>
    <t>如果定做镜子，需要四五天的制作周期</t>
  </si>
  <si>
    <t>马桶等</t>
  </si>
  <si>
    <t>一般款式不需提前预订，如果有特殊要求可能需提一周，</t>
  </si>
  <si>
    <t>灯具</t>
  </si>
  <si>
    <t>一般款式不需要提前预订，和果有特殊要求可能需要提前一周</t>
  </si>
  <si>
    <t>开关 面板等</t>
  </si>
  <si>
    <t>一般不需要提前预订</t>
  </si>
  <si>
    <t>装修工程
后期款</t>
  </si>
  <si>
    <t>完工后</t>
  </si>
  <si>
    <t>工程完工，验收合格后交给装修公司装修修总工程款的30%</t>
  </si>
  <si>
    <t>升降晾衣架</t>
  </si>
  <si>
    <t>地板蜡 
石材蜡等</t>
  </si>
  <si>
    <t>保洁前</t>
  </si>
  <si>
    <t>可以买好点的蜡让保洁人员在自己家中使用</t>
  </si>
  <si>
    <t>保洁</t>
  </si>
  <si>
    <t>完工</t>
  </si>
  <si>
    <t>需要提前两三天预约好</t>
  </si>
  <si>
    <t>窗帘</t>
  </si>
  <si>
    <t>完工前</t>
  </si>
  <si>
    <t>保洁后就可以安装窗帘窗帘需要一周左右的订货周期</t>
  </si>
  <si>
    <t>装修工程尾款</t>
  </si>
  <si>
    <t>保洁、清场后</t>
  </si>
  <si>
    <t>最后的10%工程款可以在保洁后支付，也可以和装修公司商量，一年后支付，作为保证金</t>
  </si>
  <si>
    <t>家具</t>
  </si>
  <si>
    <t>保洁后就可以让商家送货</t>
  </si>
  <si>
    <t>家电</t>
  </si>
  <si>
    <t>保洁后就可以让商家送货安装</t>
  </si>
  <si>
    <t>配饰</t>
  </si>
  <si>
    <t>油画、地毯、花等装饰能让居室添色不少</t>
  </si>
  <si>
    <t>旅行计划预算表</t>
  </si>
  <si>
    <t>日期</t>
  </si>
  <si>
    <t>时段</t>
  </si>
  <si>
    <t>旅游项目</t>
  </si>
  <si>
    <t>门票</t>
  </si>
  <si>
    <t>交通费</t>
  </si>
  <si>
    <t>住宿费</t>
  </si>
  <si>
    <t>伙食费</t>
  </si>
  <si>
    <t>其他消费</t>
  </si>
  <si>
    <t>7:00-7:30</t>
  </si>
  <si>
    <t>早餐</t>
  </si>
  <si>
    <t>7:30-11:30</t>
  </si>
  <si>
    <t>登峨眉山</t>
  </si>
  <si>
    <t>11:30-12:30</t>
  </si>
  <si>
    <t>12:30-17:30</t>
  </si>
  <si>
    <t>17:30-18:30</t>
  </si>
  <si>
    <t>18:30后</t>
  </si>
  <si>
    <t>自由活动山顶休息</t>
  </si>
  <si>
    <t>6:00-7:30</t>
  </si>
  <si>
    <t>早餐金顶看日出</t>
  </si>
  <si>
    <t>园区喂猴子</t>
  </si>
  <si>
    <t>千古情晚会</t>
  </si>
  <si>
    <t>乐山大佛景区</t>
  </si>
  <si>
    <t>篝火晚会</t>
  </si>
  <si>
    <t>成都市区景点宽窄巷子/锦里/杜甫草堂/天府广场</t>
  </si>
  <si>
    <t>成都网红湿地公园/黄龙溪</t>
  </si>
  <si>
    <t>回家</t>
  </si>
  <si>
    <t xml:space="preserve">家  庭  存  款  管  理  </t>
  </si>
  <si>
    <t>存款总计</t>
  </si>
  <si>
    <t>利息合计</t>
  </si>
  <si>
    <t>所有存款本息合计</t>
  </si>
  <si>
    <t>存款日期</t>
  </si>
  <si>
    <t>存款类型</t>
  </si>
  <si>
    <t>到期存款利息</t>
  </si>
  <si>
    <t>本息合计</t>
  </si>
  <si>
    <t>日期计算</t>
  </si>
  <si>
    <t>到期存单提醒</t>
  </si>
  <si>
    <t>存款银行</t>
  </si>
  <si>
    <t>存款人</t>
  </si>
  <si>
    <t>存款密码</t>
  </si>
  <si>
    <t>月</t>
  </si>
  <si>
    <t>日</t>
  </si>
  <si>
    <t>活   期</t>
  </si>
  <si>
    <t>注意：您只需输入存款日期、存款类型、存款银行、存款人、存款密码，其它数据即可自动生成。
      如果行数不够，请插入行且将相应的公式拷贝过来。
      为简化计算，以上均按“日利率”进行计算，不计算复息；同时，在计算“本息合计”时按80%扣除利息所得税。</t>
  </si>
  <si>
    <t>存款利率表</t>
  </si>
  <si>
    <t>日期：2004-10-29</t>
  </si>
  <si>
    <t>一年定期</t>
  </si>
  <si>
    <t>二年定期</t>
  </si>
  <si>
    <t>三年定期</t>
  </si>
  <si>
    <t>五年定期</t>
  </si>
  <si>
    <t>年利率</t>
  </si>
  <si>
    <t>日利率（折算后）</t>
  </si>
  <si>
    <t>借记卡交易记录下载格式</t>
  </si>
  <si>
    <t>借记卡交易记录下载月数</t>
  </si>
  <si>
    <t>信用卡交易记录下载月数</t>
  </si>
  <si>
    <t>借记卡流水打印</t>
  </si>
  <si>
    <t>手机视频进行人工连线远程符合</t>
  </si>
  <si>
    <t>预约转账</t>
  </si>
  <si>
    <t>邮储银行</t>
  </si>
  <si>
    <t>N</t>
  </si>
  <si>
    <t>工商银行</t>
  </si>
  <si>
    <t>txt/Csv</t>
  </si>
  <si>
    <t>Y</t>
  </si>
  <si>
    <t>招商银行</t>
  </si>
  <si>
    <t>浦发银行</t>
  </si>
  <si>
    <t>xls</t>
  </si>
  <si>
    <t>深圳农商行</t>
  </si>
  <si>
    <t>.xls</t>
  </si>
  <si>
    <t>间隔12个月，可选择多年之前</t>
  </si>
  <si>
    <t>广发银行</t>
  </si>
  <si>
    <t>txt/csv</t>
  </si>
</sst>
</file>

<file path=xl/styles.xml><?xml version="1.0" encoding="utf-8"?>
<styleSheet xmlns="http://schemas.openxmlformats.org/spreadsheetml/2006/main">
  <numFmts count="2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;;"/>
    <numFmt numFmtId="177" formatCode="#,##0_);\(#,##0\)"/>
    <numFmt numFmtId="178" formatCode="&quot;有&quot;&quot;款&quot;&quot;到&quot;&quot;期&quot;;\-;\-;\-"/>
    <numFmt numFmtId="179" formatCode="0.00_ "/>
    <numFmt numFmtId="180" formatCode="&quot;￥&quot;#,##0.00"/>
    <numFmt numFmtId="181" formatCode="yyyy&quot;年&quot;m&quot;月&quot;;@"/>
    <numFmt numFmtId="182" formatCode="#,##0.00_ "/>
    <numFmt numFmtId="183" formatCode="[DBNum1][$-804]General&quot;年定期&quot;"/>
    <numFmt numFmtId="184" formatCode="0.0000%"/>
    <numFmt numFmtId="185" formatCode="#,##0_ "/>
    <numFmt numFmtId="186" formatCode="\¥#,##0_);[Red]\(\¥#,##0\)"/>
    <numFmt numFmtId="187" formatCode="0_ "/>
    <numFmt numFmtId="188" formatCode="#,##0_ ;[Red]\-#,##0\ "/>
    <numFmt numFmtId="189" formatCode="#,##0_);[Red]\(#,##0\)"/>
    <numFmt numFmtId="190" formatCode="0.00_);[Red]\(0.00\)"/>
    <numFmt numFmtId="191" formatCode="#,##0;[Red]#,##0"/>
  </numFmts>
  <fonts count="1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5" tint="-0.499984740745262"/>
      <name val="微软雅黑"/>
      <charset val="134"/>
    </font>
    <font>
      <b/>
      <sz val="20"/>
      <color theme="3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4"/>
      <name val="微软雅黑"/>
      <charset val="134"/>
    </font>
    <font>
      <sz val="12"/>
      <name val="微软雅黑"/>
      <charset val="134"/>
    </font>
    <font>
      <u/>
      <sz val="11"/>
      <color rgb="FF800080"/>
      <name val="等线"/>
      <charset val="134"/>
      <scheme val="minor"/>
    </font>
    <font>
      <b/>
      <sz val="12"/>
      <color theme="9" tint="-0.5"/>
      <name val="思源黑体 CN Bold"/>
      <charset val="134"/>
    </font>
    <font>
      <b/>
      <sz val="12"/>
      <name val="思源黑体 CN Bold"/>
      <charset val="134"/>
    </font>
    <font>
      <sz val="11"/>
      <color theme="1"/>
      <name val="思源黑体 CN Bold"/>
      <charset val="134"/>
    </font>
    <font>
      <sz val="11"/>
      <name val="思源黑体 CN Bold"/>
      <charset val="134"/>
    </font>
    <font>
      <sz val="11"/>
      <color indexed="63"/>
      <name val="思源黑体 CN Bold"/>
      <charset val="134"/>
    </font>
    <font>
      <b/>
      <sz val="12"/>
      <color theme="1"/>
      <name val="宋体"/>
      <charset val="134"/>
    </font>
    <font>
      <sz val="10"/>
      <color theme="1"/>
      <name val="微软雅黑"/>
      <charset val="134"/>
    </font>
    <font>
      <b/>
      <sz val="16"/>
      <color theme="3"/>
      <name val="等线"/>
      <charset val="134"/>
      <scheme val="minor"/>
    </font>
    <font>
      <u/>
      <sz val="16"/>
      <color rgb="FF800080"/>
      <name val="等线"/>
      <charset val="134"/>
      <scheme val="minor"/>
    </font>
    <font>
      <sz val="11"/>
      <name val="等线"/>
      <charset val="134"/>
      <scheme val="minor"/>
    </font>
    <font>
      <u/>
      <sz val="10"/>
      <name val="微软雅黑"/>
      <charset val="134"/>
    </font>
    <font>
      <b/>
      <sz val="10"/>
      <color theme="4"/>
      <name val="微软雅黑"/>
      <charset val="161"/>
    </font>
    <font>
      <b/>
      <sz val="10"/>
      <color theme="9"/>
      <name val="微软雅黑"/>
      <charset val="161"/>
    </font>
    <font>
      <sz val="10"/>
      <color theme="1" tint="0.349986266670736"/>
      <name val="微软雅黑"/>
      <charset val="161"/>
    </font>
    <font>
      <sz val="10"/>
      <color theme="1" tint="0.249977111117893"/>
      <name val="微软雅黑"/>
      <charset val="161"/>
    </font>
    <font>
      <sz val="10"/>
      <color theme="1"/>
      <name val="微软雅黑"/>
      <charset val="161"/>
    </font>
    <font>
      <b/>
      <sz val="10"/>
      <color theme="1" tint="0.249977111117893"/>
      <name val="微软雅黑"/>
      <charset val="161"/>
    </font>
    <font>
      <b/>
      <sz val="10"/>
      <color theme="5"/>
      <name val="微软雅黑"/>
      <charset val="161"/>
    </font>
    <font>
      <sz val="10"/>
      <color theme="6"/>
      <name val="微软雅黑"/>
      <charset val="161"/>
    </font>
    <font>
      <b/>
      <sz val="10"/>
      <color theme="7"/>
      <name val="微软雅黑"/>
      <charset val="161"/>
    </font>
    <font>
      <b/>
      <sz val="10"/>
      <color rgb="FF4B7FDB"/>
      <name val="微软雅黑"/>
      <charset val="161"/>
    </font>
    <font>
      <b/>
      <sz val="10"/>
      <color rgb="FFD21D02"/>
      <name val="微软雅黑"/>
      <charset val="161"/>
    </font>
    <font>
      <b/>
      <sz val="10"/>
      <color theme="1" tint="0.499984740745262"/>
      <name val="微软雅黑"/>
      <charset val="161"/>
    </font>
    <font>
      <sz val="10"/>
      <color theme="4" tint="-0.249946592608417"/>
      <name val="Microsoft YaHei UI"/>
      <charset val="134"/>
    </font>
    <font>
      <sz val="16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0"/>
      <color theme="9" tint="-0.25"/>
      <name val="Microsoft YaHei UI"/>
      <charset val="134"/>
    </font>
    <font>
      <sz val="18"/>
      <color theme="1"/>
      <name val="微软雅黑"/>
      <charset val="134"/>
    </font>
    <font>
      <b/>
      <sz val="12"/>
      <color theme="1"/>
      <name val="等线"/>
      <charset val="134"/>
      <scheme val="minor"/>
    </font>
    <font>
      <sz val="11"/>
      <color theme="8"/>
      <name val="等线"/>
      <charset val="134"/>
      <scheme val="minor"/>
    </font>
    <font>
      <b/>
      <sz val="11"/>
      <color theme="8"/>
      <name val="等线"/>
      <charset val="134"/>
      <scheme val="minor"/>
    </font>
    <font>
      <sz val="9"/>
      <color theme="1"/>
      <name val="微软雅黑"/>
      <charset val="134"/>
    </font>
    <font>
      <sz val="10.5"/>
      <name val="Arial"/>
      <charset val="134"/>
    </font>
    <font>
      <sz val="10.5"/>
      <name val="等线"/>
      <charset val="134"/>
      <scheme val="minor"/>
    </font>
    <font>
      <sz val="11"/>
      <color theme="1"/>
      <name val="微软雅黑"/>
      <charset val="134"/>
    </font>
    <font>
      <sz val="10"/>
      <name val="Arial"/>
      <charset val="134"/>
    </font>
    <font>
      <sz val="20"/>
      <name val="微软雅黑"/>
      <charset val="134"/>
    </font>
    <font>
      <sz val="10"/>
      <name val="宋体"/>
      <charset val="134"/>
    </font>
    <font>
      <b/>
      <sz val="10"/>
      <name val="Arial"/>
      <charset val="134"/>
    </font>
    <font>
      <sz val="14"/>
      <name val="等线"/>
      <charset val="134"/>
      <scheme val="minor"/>
    </font>
    <font>
      <sz val="14"/>
      <name val="微软雅黑"/>
      <charset val="134"/>
    </font>
    <font>
      <sz val="16"/>
      <color theme="1"/>
      <name val="微软雅黑"/>
      <charset val="134"/>
    </font>
    <font>
      <sz val="11"/>
      <name val="微软雅黑"/>
      <charset val="134"/>
    </font>
    <font>
      <sz val="12"/>
      <name val="等线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微软雅黑"/>
      <charset val="134"/>
    </font>
    <font>
      <b/>
      <sz val="14"/>
      <color theme="6" tint="-0.499984740745262"/>
      <name val="微软雅黑"/>
      <charset val="134"/>
    </font>
    <font>
      <b/>
      <sz val="10"/>
      <color theme="6" tint="-0.499984740745262"/>
      <name val="微软雅黑"/>
      <charset val="134"/>
    </font>
    <font>
      <sz val="10"/>
      <color theme="6" tint="-0.499984740745262"/>
      <name val="微软雅黑"/>
      <charset val="134"/>
    </font>
    <font>
      <b/>
      <sz val="11"/>
      <name val="微软雅黑"/>
      <charset val="134"/>
    </font>
    <font>
      <sz val="10"/>
      <name val="等线"/>
      <charset val="134"/>
    </font>
    <font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b/>
      <u/>
      <sz val="10"/>
      <name val="微软雅黑"/>
      <charset val="134"/>
    </font>
    <font>
      <b/>
      <sz val="10"/>
      <name val="等线"/>
      <charset val="134"/>
      <scheme val="minor"/>
    </font>
    <font>
      <sz val="8"/>
      <name val="微软雅黑"/>
      <charset val="134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theme="0" tint="-0.349986266670736"/>
      <name val="等线"/>
      <charset val="134"/>
      <scheme val="minor"/>
    </font>
    <font>
      <b/>
      <sz val="10"/>
      <color theme="1"/>
      <name val="微软雅黑"/>
      <charset val="134"/>
    </font>
    <font>
      <sz val="9"/>
      <color theme="1" tint="0.349986266670736"/>
      <name val="微软雅黑"/>
      <charset val="134"/>
    </font>
    <font>
      <b/>
      <sz val="9"/>
      <color theme="1" tint="0.349986266670736"/>
      <name val="微软雅黑"/>
      <charset val="134"/>
    </font>
    <font>
      <b/>
      <sz val="9"/>
      <name val="等线"/>
      <charset val="134"/>
      <scheme val="minor"/>
    </font>
    <font>
      <b/>
      <sz val="9"/>
      <color theme="1" tint="0.349986266670736"/>
      <name val="等线"/>
      <charset val="134"/>
      <scheme val="minor"/>
    </font>
    <font>
      <sz val="18"/>
      <color theme="1"/>
      <name val="宋体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b/>
      <sz val="24"/>
      <color theme="1"/>
      <name val="宋体"/>
      <charset val="134"/>
    </font>
    <font>
      <b/>
      <sz val="24"/>
      <color theme="1"/>
      <name val="微软雅黑"/>
      <charset val="134"/>
    </font>
    <font>
      <b/>
      <sz val="11"/>
      <color theme="1"/>
      <name val="宋体"/>
      <charset val="134"/>
    </font>
    <font>
      <b/>
      <sz val="11"/>
      <color theme="8" tint="-0.25"/>
      <name val="等线"/>
      <charset val="134"/>
      <scheme val="minor"/>
    </font>
    <font>
      <u/>
      <sz val="11"/>
      <color rgb="FFFFFF00"/>
      <name val="等线"/>
      <charset val="134"/>
      <scheme val="minor"/>
    </font>
    <font>
      <sz val="11"/>
      <color theme="4" tint="-0.249946592608417"/>
      <name val="Microsoft YaHei UI"/>
      <charset val="134"/>
    </font>
    <font>
      <sz val="11"/>
      <color theme="8" tint="-0.25"/>
      <name val="微软雅黑"/>
      <charset val="134"/>
    </font>
    <font>
      <sz val="11"/>
      <color rgb="FF00B0F0"/>
      <name val="微软雅黑"/>
      <charset val="134"/>
    </font>
    <font>
      <sz val="11"/>
      <color rgb="FFFF0000"/>
      <name val="微软雅黑"/>
      <charset val="134"/>
    </font>
    <font>
      <sz val="28"/>
      <color theme="1"/>
      <name val="微软雅黑"/>
      <charset val="134"/>
    </font>
    <font>
      <sz val="22"/>
      <color theme="1"/>
      <name val="等线"/>
      <charset val="134"/>
      <scheme val="minor"/>
    </font>
    <font>
      <sz val="28"/>
      <name val="微软雅黑"/>
      <charset val="134"/>
    </font>
    <font>
      <sz val="22"/>
      <name val="微软雅黑"/>
      <charset val="134"/>
    </font>
    <font>
      <sz val="11"/>
      <color indexed="9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indexed="8"/>
      <name val="宋体"/>
      <charset val="134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  <font>
      <b/>
      <sz val="11"/>
      <color indexed="9"/>
      <name val="宋体"/>
      <charset val="134"/>
    </font>
    <font>
      <sz val="11"/>
      <color theme="0"/>
      <name val="等线"/>
      <charset val="134"/>
      <scheme val="minor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0"/>
      <color theme="6"/>
      <name val="微软雅黑"/>
      <charset val="161"/>
    </font>
    <font>
      <b/>
      <sz val="9"/>
      <name val="宋体"/>
      <charset val="134"/>
    </font>
    <font>
      <sz val="9"/>
      <name val="宋体"/>
      <charset val="134"/>
    </font>
  </fonts>
  <fills count="7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ouble">
        <color theme="5" tint="-0.499984740745262"/>
      </left>
      <right style="thin">
        <color theme="5" tint="-0.499984740745262"/>
      </right>
      <top style="double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double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double">
        <color theme="5" tint="-0.499984740745262"/>
      </right>
      <top style="double">
        <color theme="5" tint="-0.499984740745262"/>
      </top>
      <bottom style="thin">
        <color theme="5" tint="-0.499984740745262"/>
      </bottom>
      <diagonal/>
    </border>
    <border>
      <left style="double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double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double">
        <color theme="5" tint="-0.499984740745262"/>
      </left>
      <right style="thin">
        <color theme="5" tint="-0.499984740745262"/>
      </right>
      <top style="thin">
        <color theme="5" tint="-0.499984740745262"/>
      </top>
      <bottom style="double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double">
        <color theme="5" tint="-0.499984740745262"/>
      </bottom>
      <diagonal/>
    </border>
    <border>
      <left style="thin">
        <color theme="5" tint="-0.499984740745262"/>
      </left>
      <right style="double">
        <color theme="5" tint="-0.499984740745262"/>
      </right>
      <top style="thin">
        <color theme="5" tint="-0.499984740745262"/>
      </top>
      <bottom style="double">
        <color theme="5" tint="-0.499984740745262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81">
    <xf numFmtId="0" fontId="0" fillId="0" borderId="0"/>
    <xf numFmtId="0" fontId="90" fillId="2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92" fillId="28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3" fillId="29" borderId="0" applyNumberFormat="0" applyBorder="0" applyAlignment="0" applyProtection="0">
      <alignment vertical="center"/>
    </xf>
    <xf numFmtId="0" fontId="90" fillId="3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9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0" fillId="34" borderId="38" applyNumberFormat="0" applyFont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39" applyNumberFormat="0" applyFill="0" applyAlignment="0" applyProtection="0">
      <alignment vertical="center"/>
    </xf>
    <xf numFmtId="0" fontId="103" fillId="0" borderId="39" applyNumberFormat="0" applyFill="0" applyAlignment="0" applyProtection="0">
      <alignment vertical="center"/>
    </xf>
    <xf numFmtId="0" fontId="97" fillId="20" borderId="0" applyNumberFormat="0" applyBorder="0" applyAlignment="0" applyProtection="0">
      <alignment vertical="center"/>
    </xf>
    <xf numFmtId="0" fontId="98" fillId="0" borderId="40" applyNumberFormat="0" applyFill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104" fillId="37" borderId="41" applyNumberFormat="0" applyAlignment="0" applyProtection="0">
      <alignment vertical="center"/>
    </xf>
    <xf numFmtId="0" fontId="105" fillId="37" borderId="37" applyNumberFormat="0" applyAlignment="0" applyProtection="0">
      <alignment vertical="center"/>
    </xf>
    <xf numFmtId="0" fontId="106" fillId="38" borderId="42" applyNumberFormat="0" applyAlignment="0" applyProtection="0">
      <alignment vertical="center"/>
    </xf>
    <xf numFmtId="0" fontId="91" fillId="13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107" fillId="0" borderId="43" applyNumberFormat="0" applyFill="0" applyAlignment="0" applyProtection="0">
      <alignment vertical="center"/>
    </xf>
    <xf numFmtId="0" fontId="108" fillId="0" borderId="44" applyNumberFormat="0" applyFill="0" applyAlignment="0" applyProtection="0">
      <alignment vertical="center"/>
    </xf>
    <xf numFmtId="0" fontId="93" fillId="40" borderId="0" applyNumberFormat="0" applyBorder="0" applyAlignment="0" applyProtection="0">
      <alignment vertical="center"/>
    </xf>
    <xf numFmtId="0" fontId="109" fillId="41" borderId="0" applyNumberFormat="0" applyBorder="0" applyAlignment="0" applyProtection="0">
      <alignment vertical="center"/>
    </xf>
    <xf numFmtId="0" fontId="11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97" fillId="44" borderId="0" applyNumberFormat="0" applyBorder="0" applyAlignment="0" applyProtection="0">
      <alignment vertical="center"/>
    </xf>
    <xf numFmtId="0" fontId="91" fillId="10" borderId="0" applyNumberFormat="0" applyBorder="0" applyAlignment="0" applyProtection="0">
      <alignment vertical="center"/>
    </xf>
    <xf numFmtId="0" fontId="91" fillId="45" borderId="0" applyNumberFormat="0" applyBorder="0" applyAlignment="0" applyProtection="0">
      <alignment vertical="center"/>
    </xf>
    <xf numFmtId="0" fontId="91" fillId="46" borderId="0" applyNumberFormat="0" applyBorder="0" applyAlignment="0" applyProtection="0">
      <alignment vertical="center"/>
    </xf>
    <xf numFmtId="0" fontId="91" fillId="47" borderId="0" applyNumberFormat="0" applyBorder="0" applyAlignment="0" applyProtection="0">
      <alignment vertical="center"/>
    </xf>
    <xf numFmtId="0" fontId="97" fillId="48" borderId="0" applyNumberFormat="0" applyBorder="0" applyAlignment="0" applyProtection="0">
      <alignment vertical="center"/>
    </xf>
    <xf numFmtId="0" fontId="97" fillId="1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111" fillId="0" borderId="0"/>
    <xf numFmtId="0" fontId="91" fillId="50" borderId="0" applyNumberFormat="0" applyBorder="0" applyAlignment="0" applyProtection="0">
      <alignment vertical="center"/>
    </xf>
    <xf numFmtId="0" fontId="112" fillId="51" borderId="45" applyNumberFormat="0" applyAlignment="0" applyProtection="0">
      <alignment vertical="center"/>
    </xf>
    <xf numFmtId="0" fontId="113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93" fillId="54" borderId="0" applyNumberFormat="0" applyBorder="0" applyAlignment="0" applyProtection="0">
      <alignment vertical="center"/>
    </xf>
    <xf numFmtId="0" fontId="97" fillId="22" borderId="0" applyNumberFormat="0" applyBorder="0" applyAlignment="0" applyProtection="0">
      <alignment vertical="center"/>
    </xf>
    <xf numFmtId="0" fontId="113" fillId="55" borderId="0" applyNumberFormat="0" applyBorder="0" applyAlignment="0" applyProtection="0">
      <alignment vertical="center"/>
    </xf>
    <xf numFmtId="0" fontId="91" fillId="56" borderId="0" applyNumberFormat="0" applyBorder="0" applyAlignment="0" applyProtection="0">
      <alignment vertical="center"/>
    </xf>
    <xf numFmtId="0" fontId="93" fillId="57" borderId="0" applyNumberFormat="0" applyBorder="0" applyAlignment="0" applyProtection="0">
      <alignment vertical="center"/>
    </xf>
    <xf numFmtId="0" fontId="97" fillId="17" borderId="0" applyNumberFormat="0" applyBorder="0" applyAlignment="0" applyProtection="0">
      <alignment vertical="center"/>
    </xf>
    <xf numFmtId="0" fontId="93" fillId="40" borderId="0" applyNumberFormat="0" applyBorder="0" applyAlignment="0" applyProtection="0">
      <alignment vertical="center"/>
    </xf>
    <xf numFmtId="0" fontId="114" fillId="57" borderId="0" applyNumberFormat="0" applyBorder="0" applyAlignment="0" applyProtection="0">
      <alignment vertical="center"/>
    </xf>
    <xf numFmtId="0" fontId="90" fillId="58" borderId="0" applyNumberFormat="0" applyBorder="0" applyAlignment="0" applyProtection="0">
      <alignment vertical="center"/>
    </xf>
    <xf numFmtId="0" fontId="93" fillId="59" borderId="0" applyNumberFormat="0" applyBorder="0" applyAlignment="0" applyProtection="0">
      <alignment vertical="center"/>
    </xf>
    <xf numFmtId="0" fontId="93" fillId="54" borderId="0" applyNumberFormat="0" applyBorder="0" applyAlignment="0" applyProtection="0">
      <alignment vertical="center"/>
    </xf>
    <xf numFmtId="0" fontId="90" fillId="60" borderId="0" applyNumberFormat="0" applyBorder="0" applyAlignment="0" applyProtection="0">
      <alignment vertical="center"/>
    </xf>
    <xf numFmtId="0" fontId="93" fillId="61" borderId="0" applyNumberFormat="0" applyBorder="0" applyAlignment="0" applyProtection="0">
      <alignment vertical="center"/>
    </xf>
    <xf numFmtId="0" fontId="93" fillId="26" borderId="0" applyNumberFormat="0" applyBorder="0" applyAlignment="0" applyProtection="0">
      <alignment vertical="center"/>
    </xf>
    <xf numFmtId="0" fontId="90" fillId="29" borderId="0" applyNumberFormat="0" applyBorder="0" applyAlignment="0" applyProtection="0">
      <alignment vertical="center"/>
    </xf>
    <xf numFmtId="0" fontId="90" fillId="62" borderId="0" applyNumberFormat="0" applyBorder="0" applyAlignment="0" applyProtection="0">
      <alignment vertical="center"/>
    </xf>
    <xf numFmtId="0" fontId="93" fillId="63" borderId="0" applyNumberFormat="0" applyBorder="0" applyAlignment="0" applyProtection="0">
      <alignment vertical="center"/>
    </xf>
    <xf numFmtId="0" fontId="93" fillId="64" borderId="0" applyNumberFormat="0" applyBorder="0" applyAlignment="0" applyProtection="0">
      <alignment vertical="center"/>
    </xf>
    <xf numFmtId="0" fontId="93" fillId="65" borderId="0" applyNumberFormat="0" applyBorder="0" applyAlignment="0" applyProtection="0">
      <alignment vertical="center"/>
    </xf>
    <xf numFmtId="0" fontId="115" fillId="59" borderId="0" applyNumberFormat="0" applyBorder="0" applyAlignment="0" applyProtection="0">
      <alignment vertical="center"/>
    </xf>
    <xf numFmtId="0" fontId="111" fillId="66" borderId="46" applyNumberFormat="0" applyFont="0" applyAlignment="0" applyProtection="0">
      <alignment vertical="center"/>
    </xf>
    <xf numFmtId="0" fontId="90" fillId="67" borderId="0" applyNumberFormat="0" applyBorder="0" applyAlignment="0" applyProtection="0">
      <alignment vertical="center"/>
    </xf>
    <xf numFmtId="0" fontId="116" fillId="68" borderId="47" applyNumberFormat="0" applyAlignment="0" applyProtection="0">
      <alignment vertical="center"/>
    </xf>
    <xf numFmtId="0" fontId="117" fillId="68" borderId="48" applyNumberFormat="0" applyAlignment="0" applyProtection="0">
      <alignment vertical="center"/>
    </xf>
    <xf numFmtId="0" fontId="118" fillId="0" borderId="49" applyNumberFormat="0" applyFill="0" applyAlignment="0" applyProtection="0">
      <alignment vertical="center"/>
    </xf>
    <xf numFmtId="0" fontId="119" fillId="0" borderId="50" applyNumberFormat="0" applyFill="0" applyAlignment="0" applyProtection="0">
      <alignment vertical="center"/>
    </xf>
    <xf numFmtId="0" fontId="120" fillId="0" borderId="51" applyNumberFormat="0" applyFill="0" applyAlignment="0" applyProtection="0">
      <alignment vertical="center"/>
    </xf>
    <xf numFmtId="0" fontId="121" fillId="69" borderId="0" applyNumberFormat="0" applyBorder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</cellStyleXfs>
  <cellXfs count="5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9" fontId="0" fillId="0" borderId="0" xfId="0" applyNumberFormat="1" applyAlignment="1">
      <alignment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80" fontId="5" fillId="2" borderId="4" xfId="0" applyNumberFormat="1" applyFont="1" applyFill="1" applyBorder="1" applyAlignment="1">
      <alignment horizontal="center" vertical="center"/>
    </xf>
    <xf numFmtId="180" fontId="5" fillId="2" borderId="5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83" fontId="4" fillId="2" borderId="5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5" fillId="0" borderId="3" xfId="0" applyFont="1" applyFill="1" applyBorder="1" applyAlignment="1" applyProtection="1">
      <alignment horizontal="center" vertical="center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alignment horizontal="center" vertical="center"/>
      <protection locked="0"/>
    </xf>
    <xf numFmtId="0" fontId="5" fillId="0" borderId="4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 applyProtection="1">
      <alignment horizontal="right" vertical="center"/>
      <protection locked="0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vertical="center"/>
    </xf>
    <xf numFmtId="10" fontId="5" fillId="0" borderId="12" xfId="0" applyNumberFormat="1" applyFont="1" applyFill="1" applyBorder="1" applyAlignment="1" applyProtection="1">
      <alignment horizontal="center" vertical="center"/>
      <protection locked="0"/>
    </xf>
    <xf numFmtId="10" fontId="5" fillId="0" borderId="13" xfId="0" applyNumberFormat="1" applyFont="1" applyFill="1" applyBorder="1" applyAlignment="1" applyProtection="1">
      <alignment horizontal="center" vertical="center"/>
      <protection locked="0"/>
    </xf>
    <xf numFmtId="0" fontId="5" fillId="0" borderId="14" xfId="0" applyFont="1" applyFill="1" applyBorder="1" applyAlignment="1">
      <alignment vertical="center"/>
    </xf>
    <xf numFmtId="184" fontId="5" fillId="0" borderId="15" xfId="0" applyNumberFormat="1" applyFont="1" applyFill="1" applyBorder="1" applyAlignment="1" applyProtection="1">
      <alignment horizontal="center" vertical="center"/>
      <protection locked="0"/>
    </xf>
    <xf numFmtId="184" fontId="5" fillId="0" borderId="16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>
      <alignment vertical="top"/>
    </xf>
    <xf numFmtId="0" fontId="4" fillId="0" borderId="17" xfId="0" applyFont="1" applyFill="1" applyBorder="1" applyAlignment="1">
      <alignment horizontal="center" vertical="center"/>
    </xf>
    <xf numFmtId="180" fontId="5" fillId="2" borderId="18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178" fontId="5" fillId="2" borderId="3" xfId="0" applyNumberFormat="1" applyFont="1" applyFill="1" applyBorder="1" applyAlignment="1">
      <alignment horizontal="center" vertical="center"/>
    </xf>
    <xf numFmtId="0" fontId="5" fillId="0" borderId="17" xfId="0" applyFont="1" applyFill="1" applyBorder="1" applyAlignment="1" applyProtection="1">
      <alignment horizontal="center" vertical="center"/>
      <protection locked="0"/>
    </xf>
    <xf numFmtId="176" fontId="5" fillId="2" borderId="7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center" vertical="center"/>
    </xf>
    <xf numFmtId="178" fontId="5" fillId="2" borderId="7" xfId="0" applyNumberFormat="1" applyFont="1" applyFill="1" applyBorder="1" applyAlignment="1">
      <alignment horizontal="center" vertical="center"/>
    </xf>
    <xf numFmtId="0" fontId="5" fillId="0" borderId="19" xfId="0" applyFont="1" applyFill="1" applyBorder="1" applyAlignment="1" applyProtection="1">
      <alignment horizontal="center" vertical="center"/>
      <protection locked="0"/>
    </xf>
    <xf numFmtId="176" fontId="5" fillId="2" borderId="5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178" fontId="5" fillId="2" borderId="5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vertical="top"/>
    </xf>
    <xf numFmtId="179" fontId="8" fillId="0" borderId="0" xfId="13" applyNumberFormat="1" applyFont="1" applyAlignment="1">
      <alignment wrapText="1"/>
    </xf>
    <xf numFmtId="0" fontId="0" fillId="4" borderId="0" xfId="0" applyFill="1" applyBorder="1"/>
    <xf numFmtId="0" fontId="3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58" fontId="10" fillId="4" borderId="20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185" fontId="11" fillId="4" borderId="1" xfId="0" applyNumberFormat="1" applyFont="1" applyFill="1" applyBorder="1" applyAlignment="1">
      <alignment horizontal="center" vertical="center"/>
    </xf>
    <xf numFmtId="58" fontId="10" fillId="4" borderId="21" xfId="0" applyNumberFormat="1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185" fontId="11" fillId="4" borderId="1" xfId="0" applyNumberFormat="1" applyFont="1" applyFill="1" applyBorder="1" applyAlignment="1">
      <alignment horizontal="center" vertical="center" wrapText="1"/>
    </xf>
    <xf numFmtId="58" fontId="10" fillId="4" borderId="22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185" fontId="12" fillId="4" borderId="1" xfId="0" applyNumberFormat="1" applyFont="1" applyFill="1" applyBorder="1" applyAlignment="1">
      <alignment horizontal="center" vertical="center" wrapText="1"/>
    </xf>
    <xf numFmtId="185" fontId="13" fillId="4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185" fontId="13" fillId="4" borderId="1" xfId="0" applyNumberFormat="1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85" fontId="0" fillId="4" borderId="1" xfId="0" applyNumberFormat="1" applyFill="1" applyBorder="1" applyAlignment="1">
      <alignment horizontal="center" vertical="center"/>
    </xf>
    <xf numFmtId="0" fontId="8" fillId="4" borderId="0" xfId="13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8" fillId="0" borderId="0" xfId="13" applyFont="1" applyAlignment="1">
      <alignment vertical="center"/>
    </xf>
    <xf numFmtId="0" fontId="14" fillId="0" borderId="26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 wrapText="1"/>
    </xf>
    <xf numFmtId="0" fontId="15" fillId="5" borderId="27" xfId="0" applyFont="1" applyFill="1" applyBorder="1" applyAlignment="1">
      <alignment horizontal="center" vertical="center"/>
    </xf>
    <xf numFmtId="0" fontId="15" fillId="5" borderId="27" xfId="0" applyFont="1" applyFill="1" applyBorder="1" applyAlignment="1">
      <alignment horizontal="left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left" vertical="center" wrapText="1"/>
    </xf>
    <xf numFmtId="0" fontId="15" fillId="5" borderId="28" xfId="0" applyFont="1" applyFill="1" applyBorder="1" applyAlignment="1">
      <alignment horizontal="center" vertical="center"/>
    </xf>
    <xf numFmtId="0" fontId="15" fillId="5" borderId="28" xfId="0" applyFont="1" applyFill="1" applyBorder="1" applyAlignment="1">
      <alignment horizontal="center" vertical="center" wrapText="1"/>
    </xf>
    <xf numFmtId="0" fontId="15" fillId="5" borderId="28" xfId="0" applyFont="1" applyFill="1" applyBorder="1" applyAlignment="1">
      <alignment horizontal="left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5" fillId="5" borderId="28" xfId="0" applyFont="1" applyFill="1" applyBorder="1" applyAlignment="1">
      <alignment horizontal="left" vertical="center"/>
    </xf>
    <xf numFmtId="0" fontId="15" fillId="0" borderId="28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13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left" vertical="center"/>
    </xf>
    <xf numFmtId="9" fontId="18" fillId="0" borderId="1" xfId="0" applyNumberFormat="1" applyFont="1" applyFill="1" applyBorder="1" applyAlignment="1">
      <alignment horizontal="left" vertical="center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19" fillId="4" borderId="0" xfId="13" applyFont="1" applyFill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/>
    </xf>
    <xf numFmtId="185" fontId="5" fillId="4" borderId="1" xfId="0" applyNumberFormat="1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/>
    <xf numFmtId="186" fontId="22" fillId="4" borderId="1" xfId="0" applyNumberFormat="1" applyFont="1" applyFill="1" applyBorder="1" applyAlignment="1">
      <alignment horizontal="left"/>
    </xf>
    <xf numFmtId="0" fontId="23" fillId="4" borderId="1" xfId="0" applyFont="1" applyFill="1" applyBorder="1" applyAlignment="1">
      <alignment horizontal="center"/>
    </xf>
    <xf numFmtId="0" fontId="24" fillId="4" borderId="1" xfId="0" applyFont="1" applyFill="1" applyBorder="1" applyAlignment="1"/>
    <xf numFmtId="0" fontId="24" fillId="4" borderId="1" xfId="0" applyFont="1" applyFill="1" applyBorder="1" applyAlignment="1">
      <alignment vertical="center"/>
    </xf>
    <xf numFmtId="0" fontId="25" fillId="4" borderId="1" xfId="0" applyFont="1" applyFill="1" applyBorder="1" applyAlignment="1">
      <alignment vertical="center"/>
    </xf>
    <xf numFmtId="186" fontId="25" fillId="4" borderId="1" xfId="0" applyNumberFormat="1" applyFont="1" applyFill="1" applyBorder="1" applyAlignment="1">
      <alignment horizontal="left" vertical="center"/>
    </xf>
    <xf numFmtId="0" fontId="25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/>
    <xf numFmtId="0" fontId="28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186" fontId="22" fillId="4" borderId="1" xfId="0" applyNumberFormat="1" applyFont="1" applyFill="1" applyBorder="1" applyAlignment="1"/>
    <xf numFmtId="0" fontId="25" fillId="4" borderId="1" xfId="0" applyFont="1" applyFill="1" applyBorder="1" applyAlignment="1">
      <alignment vertical="top"/>
    </xf>
    <xf numFmtId="186" fontId="25" fillId="4" borderId="1" xfId="0" applyNumberFormat="1" applyFont="1" applyFill="1" applyBorder="1" applyAlignment="1">
      <alignment horizontal="left" vertical="top"/>
    </xf>
    <xf numFmtId="186" fontId="24" fillId="4" borderId="1" xfId="0" applyNumberFormat="1" applyFont="1" applyFill="1" applyBorder="1" applyAlignment="1"/>
    <xf numFmtId="0" fontId="31" fillId="4" borderId="1" xfId="0" applyFont="1" applyFill="1" applyBorder="1" applyAlignment="1">
      <alignment horizontal="center"/>
    </xf>
    <xf numFmtId="0" fontId="25" fillId="4" borderId="1" xfId="0" applyFont="1" applyFill="1" applyBorder="1" applyAlignment="1"/>
    <xf numFmtId="186" fontId="25" fillId="4" borderId="1" xfId="0" applyNumberFormat="1" applyFont="1" applyFill="1" applyBorder="1" applyAlignment="1">
      <alignment horizontal="left"/>
    </xf>
    <xf numFmtId="0" fontId="24" fillId="4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right" vertical="center"/>
    </xf>
    <xf numFmtId="0" fontId="26" fillId="4" borderId="1" xfId="0" applyFont="1" applyFill="1" applyBorder="1" applyAlignment="1">
      <alignment vertical="center"/>
    </xf>
    <xf numFmtId="186" fontId="26" fillId="4" borderId="1" xfId="0" applyNumberFormat="1" applyFont="1" applyFill="1" applyBorder="1" applyAlignment="1">
      <alignment horizontal="left" vertical="center"/>
    </xf>
    <xf numFmtId="0" fontId="22" fillId="4" borderId="0" xfId="0" applyFont="1" applyFill="1" applyBorder="1" applyAlignment="1"/>
    <xf numFmtId="0" fontId="24" fillId="4" borderId="0" xfId="0" applyFont="1" applyFill="1" applyBorder="1" applyAlignment="1"/>
    <xf numFmtId="0" fontId="5" fillId="4" borderId="25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left"/>
    </xf>
    <xf numFmtId="186" fontId="25" fillId="4" borderId="1" xfId="0" applyNumberFormat="1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left"/>
    </xf>
    <xf numFmtId="0" fontId="23" fillId="4" borderId="1" xfId="0" applyFont="1" applyFill="1" applyBorder="1" applyAlignment="1"/>
    <xf numFmtId="186" fontId="25" fillId="4" borderId="1" xfId="0" applyNumberFormat="1" applyFont="1" applyFill="1" applyBorder="1" applyAlignment="1">
      <alignment horizontal="center" vertical="top"/>
    </xf>
    <xf numFmtId="0" fontId="24" fillId="4" borderId="0" xfId="0" applyFont="1" applyFill="1" applyBorder="1" applyAlignment="1">
      <alignment horizontal="left"/>
    </xf>
    <xf numFmtId="0" fontId="32" fillId="4" borderId="0" xfId="0" applyFont="1" applyFill="1" applyBorder="1" applyAlignment="1">
      <alignment wrapText="1"/>
    </xf>
    <xf numFmtId="0" fontId="32" fillId="4" borderId="0" xfId="0" applyFont="1" applyFill="1" applyBorder="1" applyAlignment="1"/>
    <xf numFmtId="0" fontId="33" fillId="4" borderId="0" xfId="0" applyFont="1" applyFill="1" applyAlignment="1">
      <alignment horizontal="center" vertical="center" wrapText="1"/>
    </xf>
    <xf numFmtId="49" fontId="34" fillId="4" borderId="1" xfId="0" applyNumberFormat="1" applyFont="1" applyFill="1" applyBorder="1" applyAlignment="1">
      <alignment horizontal="center" vertical="center" wrapText="1"/>
    </xf>
    <xf numFmtId="49" fontId="34" fillId="4" borderId="1" xfId="0" applyNumberFormat="1" applyFont="1" applyFill="1" applyBorder="1" applyAlignment="1" applyProtection="1">
      <alignment horizontal="center" vertical="center" wrapText="1"/>
      <protection locked="0"/>
    </xf>
    <xf numFmtId="182" fontId="34" fillId="4" borderId="1" xfId="0" applyNumberFormat="1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  <xf numFmtId="185" fontId="5" fillId="4" borderId="1" xfId="45" applyNumberFormat="1" applyFont="1" applyFill="1" applyBorder="1" applyAlignment="1">
      <alignment horizontal="center" vertical="center" wrapText="1"/>
    </xf>
    <xf numFmtId="185" fontId="5" fillId="4" borderId="1" xfId="0" applyNumberFormat="1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185" fontId="4" fillId="4" borderId="1" xfId="0" applyNumberFormat="1" applyFont="1" applyFill="1" applyBorder="1" applyAlignment="1">
      <alignment horizontal="center" vertical="center" wrapText="1"/>
    </xf>
    <xf numFmtId="0" fontId="36" fillId="4" borderId="0" xfId="0" applyFont="1" applyFill="1" applyBorder="1" applyAlignment="1"/>
    <xf numFmtId="0" fontId="32" fillId="4" borderId="0" xfId="0" applyFont="1" applyFill="1" applyBorder="1" applyAlignment="1">
      <alignment horizontal="center" wrapText="1"/>
    </xf>
    <xf numFmtId="185" fontId="4" fillId="4" borderId="1" xfId="4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85" fontId="0" fillId="0" borderId="0" xfId="0" applyNumberFormat="1" applyAlignment="1">
      <alignment horizontal="center" vertical="center"/>
    </xf>
    <xf numFmtId="185" fontId="0" fillId="0" borderId="0" xfId="0" applyNumberFormat="1"/>
    <xf numFmtId="0" fontId="37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8" fillId="0" borderId="29" xfId="0" applyFont="1" applyBorder="1" applyAlignment="1">
      <alignment horizontal="center" vertical="center"/>
    </xf>
    <xf numFmtId="185" fontId="38" fillId="0" borderId="29" xfId="0" applyNumberFormat="1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185" fontId="38" fillId="0" borderId="1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182" fontId="39" fillId="0" borderId="29" xfId="0" applyNumberFormat="1" applyFont="1" applyBorder="1" applyAlignment="1">
      <alignment horizontal="center" vertical="center"/>
    </xf>
    <xf numFmtId="187" fontId="39" fillId="0" borderId="1" xfId="0" applyNumberFormat="1" applyFont="1" applyBorder="1" applyAlignment="1">
      <alignment horizontal="center" vertical="center"/>
    </xf>
    <xf numFmtId="185" fontId="39" fillId="0" borderId="1" xfId="0" applyNumberFormat="1" applyFont="1" applyBorder="1" applyAlignment="1">
      <alignment horizontal="center" vertical="center"/>
    </xf>
    <xf numFmtId="10" fontId="39" fillId="0" borderId="1" xfId="0" applyNumberFormat="1" applyFont="1" applyBorder="1" applyAlignment="1">
      <alignment horizontal="center" vertical="center"/>
    </xf>
    <xf numFmtId="0" fontId="0" fillId="6" borderId="29" xfId="0" applyFont="1" applyFill="1" applyBorder="1" applyAlignment="1">
      <alignment horizontal="left" vertical="center"/>
    </xf>
    <xf numFmtId="182" fontId="39" fillId="0" borderId="1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center"/>
    </xf>
    <xf numFmtId="0" fontId="1" fillId="0" borderId="29" xfId="0" applyFont="1" applyBorder="1" applyAlignment="1">
      <alignment horizontal="left"/>
    </xf>
    <xf numFmtId="182" fontId="40" fillId="0" borderId="1" xfId="0" applyNumberFormat="1" applyFont="1" applyBorder="1" applyAlignment="1">
      <alignment horizontal="center" vertical="center"/>
    </xf>
    <xf numFmtId="10" fontId="40" fillId="0" borderId="1" xfId="0" applyNumberFormat="1" applyFont="1" applyBorder="1" applyAlignment="1">
      <alignment horizontal="center" vertical="center"/>
    </xf>
    <xf numFmtId="185" fontId="40" fillId="0" borderId="1" xfId="0" applyNumberFormat="1" applyFont="1" applyBorder="1" applyAlignment="1">
      <alignment horizontal="center" vertical="center"/>
    </xf>
    <xf numFmtId="0" fontId="8" fillId="7" borderId="0" xfId="13" applyFont="1" applyFill="1" applyAlignment="1">
      <alignment horizontal="center" vertical="center"/>
    </xf>
    <xf numFmtId="0" fontId="0" fillId="0" borderId="0" xfId="0" applyProtection="1">
      <protection locked="0"/>
    </xf>
    <xf numFmtId="185" fontId="41" fillId="0" borderId="0" xfId="0" applyNumberFormat="1" applyFont="1" applyAlignment="1">
      <alignment vertical="center"/>
    </xf>
    <xf numFmtId="185" fontId="0" fillId="0" borderId="0" xfId="0" applyNumberFormat="1" applyAlignment="1">
      <alignment vertical="center"/>
    </xf>
    <xf numFmtId="185" fontId="0" fillId="0" borderId="1" xfId="0" applyNumberFormat="1" applyBorder="1" applyAlignment="1">
      <alignment horizontal="left" vertical="center" wrapText="1"/>
    </xf>
    <xf numFmtId="185" fontId="0" fillId="0" borderId="1" xfId="0" applyNumberFormat="1" applyBorder="1" applyAlignment="1">
      <alignment horizontal="left" vertical="center"/>
    </xf>
    <xf numFmtId="185" fontId="15" fillId="0" borderId="1" xfId="0" applyNumberFormat="1" applyFont="1" applyBorder="1" applyAlignment="1">
      <alignment horizontal="center" vertical="center"/>
    </xf>
    <xf numFmtId="185" fontId="0" fillId="0" borderId="1" xfId="0" applyNumberFormat="1" applyBorder="1" applyAlignment="1">
      <alignment horizontal="center" vertical="center"/>
    </xf>
    <xf numFmtId="185" fontId="5" fillId="4" borderId="1" xfId="0" applyNumberFormat="1" applyFont="1" applyFill="1" applyBorder="1" applyAlignment="1">
      <alignment vertical="center" wrapText="1"/>
    </xf>
    <xf numFmtId="185" fontId="5" fillId="8" borderId="1" xfId="0" applyNumberFormat="1" applyFont="1" applyFill="1" applyBorder="1" applyAlignment="1">
      <alignment horizontal="center" vertical="center"/>
    </xf>
    <xf numFmtId="185" fontId="5" fillId="0" borderId="1" xfId="0" applyNumberFormat="1" applyFont="1" applyBorder="1" applyAlignment="1">
      <alignment horizontal="center" vertical="center"/>
    </xf>
    <xf numFmtId="185" fontId="35" fillId="4" borderId="1" xfId="0" applyNumberFormat="1" applyFont="1" applyFill="1" applyBorder="1" applyAlignment="1">
      <alignment vertical="center"/>
    </xf>
    <xf numFmtId="185" fontId="41" fillId="0" borderId="0" xfId="0" applyNumberFormat="1" applyFont="1" applyAlignment="1">
      <alignment horizontal="center" vertical="center"/>
    </xf>
    <xf numFmtId="185" fontId="35" fillId="4" borderId="1" xfId="0" applyNumberFormat="1" applyFont="1" applyFill="1" applyBorder="1" applyAlignment="1">
      <alignment vertical="center" wrapText="1"/>
    </xf>
    <xf numFmtId="185" fontId="1" fillId="0" borderId="1" xfId="0" applyNumberFormat="1" applyFont="1" applyBorder="1" applyAlignment="1">
      <alignment horizontal="center" vertical="center"/>
    </xf>
    <xf numFmtId="185" fontId="18" fillId="0" borderId="1" xfId="0" applyNumberFormat="1" applyFon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5" fontId="42" fillId="0" borderId="1" xfId="0" applyNumberFormat="1" applyFont="1" applyBorder="1" applyAlignment="1">
      <alignment horizontal="center"/>
    </xf>
    <xf numFmtId="185" fontId="43" fillId="0" borderId="1" xfId="0" applyNumberFormat="1" applyFont="1" applyBorder="1" applyAlignment="1">
      <alignment horizontal="center"/>
    </xf>
    <xf numFmtId="185" fontId="0" fillId="0" borderId="1" xfId="0" applyNumberFormat="1" applyBorder="1" applyAlignment="1">
      <alignment vertical="center"/>
    </xf>
    <xf numFmtId="185" fontId="0" fillId="9" borderId="1" xfId="0" applyNumberFormat="1" applyFill="1" applyBorder="1" applyAlignment="1">
      <alignment horizontal="center" vertical="center"/>
    </xf>
    <xf numFmtId="185" fontId="1" fillId="0" borderId="23" xfId="0" applyNumberFormat="1" applyFont="1" applyBorder="1" applyAlignment="1">
      <alignment horizontal="center" vertical="center"/>
    </xf>
    <xf numFmtId="185" fontId="1" fillId="0" borderId="24" xfId="0" applyNumberFormat="1" applyFont="1" applyBorder="1" applyAlignment="1">
      <alignment horizontal="center" vertical="center"/>
    </xf>
    <xf numFmtId="185" fontId="1" fillId="0" borderId="25" xfId="0" applyNumberFormat="1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0" borderId="0" xfId="0" applyFont="1"/>
    <xf numFmtId="0" fontId="44" fillId="0" borderId="0" xfId="0" applyFont="1" applyAlignment="1">
      <alignment horizontal="left"/>
    </xf>
    <xf numFmtId="177" fontId="44" fillId="0" borderId="0" xfId="0" applyNumberFormat="1" applyFont="1"/>
    <xf numFmtId="185" fontId="44" fillId="0" borderId="0" xfId="0" applyNumberFormat="1" applyFont="1"/>
    <xf numFmtId="0" fontId="44" fillId="0" borderId="0" xfId="0" applyFont="1"/>
    <xf numFmtId="0" fontId="3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7" fontId="14" fillId="0" borderId="1" xfId="0" applyNumberFormat="1" applyFont="1" applyBorder="1" applyAlignment="1">
      <alignment horizontal="center" vertical="center"/>
    </xf>
    <xf numFmtId="185" fontId="14" fillId="0" borderId="1" xfId="0" applyNumberFormat="1" applyFont="1" applyBorder="1" applyAlignment="1">
      <alignment horizontal="center" vertical="center"/>
    </xf>
    <xf numFmtId="57" fontId="41" fillId="0" borderId="1" xfId="0" applyNumberFormat="1" applyFont="1" applyBorder="1" applyAlignment="1">
      <alignment horizontal="center" vertical="center"/>
    </xf>
    <xf numFmtId="177" fontId="35" fillId="0" borderId="1" xfId="0" applyNumberFormat="1" applyFont="1" applyBorder="1" applyAlignment="1">
      <alignment horizontal="center" vertical="center"/>
    </xf>
    <xf numFmtId="185" fontId="35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77" fontId="34" fillId="0" borderId="1" xfId="0" applyNumberFormat="1" applyFont="1" applyBorder="1" applyAlignment="1">
      <alignment horizontal="center" vertical="center"/>
    </xf>
    <xf numFmtId="185" fontId="34" fillId="0" borderId="1" xfId="0" applyNumberFormat="1" applyFont="1" applyBorder="1" applyAlignment="1">
      <alignment horizontal="center" vertical="center"/>
    </xf>
    <xf numFmtId="0" fontId="41" fillId="0" borderId="0" xfId="0" applyFont="1" applyAlignment="1">
      <alignment horizontal="left"/>
    </xf>
    <xf numFmtId="177" fontId="41" fillId="0" borderId="0" xfId="0" applyNumberFormat="1" applyFont="1"/>
    <xf numFmtId="185" fontId="41" fillId="0" borderId="0" xfId="0" applyNumberFormat="1" applyFont="1"/>
    <xf numFmtId="0" fontId="45" fillId="0" borderId="0" xfId="0" applyFont="1"/>
    <xf numFmtId="0" fontId="45" fillId="0" borderId="0" xfId="0" applyFont="1" applyAlignment="1">
      <alignment vertical="center"/>
    </xf>
    <xf numFmtId="0" fontId="35" fillId="0" borderId="0" xfId="0" applyFont="1" applyAlignment="1">
      <alignment horizontal="center"/>
    </xf>
    <xf numFmtId="188" fontId="35" fillId="0" borderId="0" xfId="0" applyNumberFormat="1" applyFont="1" applyAlignment="1">
      <alignment horizontal="center"/>
    </xf>
    <xf numFmtId="189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left"/>
    </xf>
    <xf numFmtId="0" fontId="35" fillId="0" borderId="0" xfId="0" applyFont="1"/>
    <xf numFmtId="0" fontId="46" fillId="0" borderId="0" xfId="0" applyFont="1" applyAlignment="1">
      <alignment horizontal="center" vertical="center"/>
    </xf>
    <xf numFmtId="0" fontId="45" fillId="0" borderId="1" xfId="0" applyFont="1" applyBorder="1" applyAlignment="1">
      <alignment horizontal="center" vertical="center" wrapText="1"/>
    </xf>
    <xf numFmtId="188" fontId="45" fillId="0" borderId="1" xfId="0" applyNumberFormat="1" applyFont="1" applyBorder="1" applyAlignment="1">
      <alignment horizontal="center" vertical="center" wrapText="1"/>
    </xf>
    <xf numFmtId="189" fontId="45" fillId="0" borderId="1" xfId="0" applyNumberFormat="1" applyFont="1" applyBorder="1" applyAlignment="1">
      <alignment horizontal="center" vertical="center" wrapText="1"/>
    </xf>
    <xf numFmtId="0" fontId="45" fillId="0" borderId="1" xfId="0" applyFont="1" applyBorder="1" applyAlignment="1">
      <alignment horizontal="left" vertical="center"/>
    </xf>
    <xf numFmtId="14" fontId="45" fillId="0" borderId="30" xfId="0" applyNumberFormat="1" applyFont="1" applyBorder="1" applyAlignment="1">
      <alignment horizontal="center" vertical="center" wrapText="1"/>
    </xf>
    <xf numFmtId="0" fontId="45" fillId="10" borderId="30" xfId="0" applyFont="1" applyFill="1" applyBorder="1" applyAlignment="1">
      <alignment horizontal="center" vertical="center" wrapText="1"/>
    </xf>
    <xf numFmtId="189" fontId="5" fillId="0" borderId="30" xfId="0" applyNumberFormat="1" applyFont="1" applyBorder="1" applyAlignment="1">
      <alignment horizontal="left" vertical="center" wrapText="1"/>
    </xf>
    <xf numFmtId="0" fontId="45" fillId="10" borderId="29" xfId="0" applyFont="1" applyFill="1" applyBorder="1" applyAlignment="1">
      <alignment horizontal="center" vertical="center" wrapText="1"/>
    </xf>
    <xf numFmtId="188" fontId="45" fillId="10" borderId="29" xfId="0" applyNumberFormat="1" applyFont="1" applyFill="1" applyBorder="1" applyAlignment="1">
      <alignment horizontal="center" vertical="center" wrapText="1"/>
    </xf>
    <xf numFmtId="189" fontId="45" fillId="10" borderId="29" xfId="0" applyNumberFormat="1" applyFont="1" applyFill="1" applyBorder="1" applyAlignment="1">
      <alignment horizontal="center" vertical="center" wrapText="1"/>
    </xf>
    <xf numFmtId="0" fontId="47" fillId="10" borderId="29" xfId="0" applyFont="1" applyFill="1" applyBorder="1" applyAlignment="1">
      <alignment horizontal="left" vertical="center"/>
    </xf>
    <xf numFmtId="0" fontId="47" fillId="0" borderId="1" xfId="0" applyFont="1" applyBorder="1" applyAlignment="1">
      <alignment horizontal="center" vertical="center"/>
    </xf>
    <xf numFmtId="185" fontId="45" fillId="0" borderId="1" xfId="0" applyNumberFormat="1" applyFont="1" applyBorder="1" applyAlignment="1">
      <alignment horizontal="center" vertical="center"/>
    </xf>
    <xf numFmtId="0" fontId="45" fillId="0" borderId="1" xfId="0" applyFont="1" applyBorder="1" applyAlignment="1">
      <alignment horizontal="left"/>
    </xf>
    <xf numFmtId="0" fontId="45" fillId="0" borderId="0" xfId="0" applyFont="1" applyAlignment="1">
      <alignment horizontal="center"/>
    </xf>
    <xf numFmtId="188" fontId="45" fillId="0" borderId="0" xfId="0" applyNumberFormat="1" applyFont="1" applyAlignment="1">
      <alignment horizontal="center"/>
    </xf>
    <xf numFmtId="189" fontId="45" fillId="0" borderId="0" xfId="0" applyNumberFormat="1" applyFont="1" applyAlignment="1">
      <alignment horizontal="center"/>
    </xf>
    <xf numFmtId="0" fontId="45" fillId="0" borderId="0" xfId="0" applyFont="1" applyAlignment="1">
      <alignment horizontal="left"/>
    </xf>
    <xf numFmtId="0" fontId="4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88" fontId="45" fillId="0" borderId="1" xfId="0" applyNumberFormat="1" applyFont="1" applyBorder="1" applyAlignment="1">
      <alignment horizontal="center" vertical="center"/>
    </xf>
    <xf numFmtId="189" fontId="45" fillId="0" borderId="1" xfId="0" applyNumberFormat="1" applyFont="1" applyBorder="1" applyAlignment="1">
      <alignment horizontal="center" vertical="center"/>
    </xf>
    <xf numFmtId="3" fontId="4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188" fontId="48" fillId="0" borderId="0" xfId="0" applyNumberFormat="1" applyFont="1" applyAlignment="1">
      <alignment horizontal="center" vertical="center"/>
    </xf>
    <xf numFmtId="189" fontId="48" fillId="0" borderId="0" xfId="0" applyNumberFormat="1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18" fillId="0" borderId="0" xfId="0" applyFont="1"/>
    <xf numFmtId="0" fontId="49" fillId="0" borderId="0" xfId="0" applyFont="1" applyAlignment="1">
      <alignment horizontal="left" vertical="center"/>
    </xf>
    <xf numFmtId="0" fontId="50" fillId="0" borderId="0" xfId="0" applyFont="1"/>
    <xf numFmtId="0" fontId="41" fillId="0" borderId="0" xfId="0" applyFont="1" applyAlignment="1">
      <alignment horizontal="center"/>
    </xf>
    <xf numFmtId="190" fontId="41" fillId="0" borderId="0" xfId="0" applyNumberFormat="1" applyFont="1" applyAlignment="1">
      <alignment horizontal="center" wrapText="1"/>
    </xf>
    <xf numFmtId="0" fontId="51" fillId="6" borderId="0" xfId="0" applyFont="1" applyFill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52" fillId="0" borderId="31" xfId="0" applyFont="1" applyBorder="1" applyAlignment="1">
      <alignment horizontal="center" vertical="center" wrapText="1"/>
    </xf>
    <xf numFmtId="0" fontId="52" fillId="0" borderId="22" xfId="0" applyFont="1" applyBorder="1" applyAlignment="1">
      <alignment horizontal="center" vertical="center" wrapText="1"/>
    </xf>
    <xf numFmtId="0" fontId="52" fillId="0" borderId="32" xfId="0" applyFont="1" applyBorder="1" applyAlignment="1">
      <alignment horizontal="center" vertical="center" wrapText="1"/>
    </xf>
    <xf numFmtId="0" fontId="52" fillId="0" borderId="30" xfId="0" applyFont="1" applyBorder="1" applyAlignment="1">
      <alignment horizontal="center" vertical="center" wrapText="1"/>
    </xf>
    <xf numFmtId="0" fontId="44" fillId="0" borderId="30" xfId="0" applyFont="1" applyBorder="1"/>
    <xf numFmtId="14" fontId="52" fillId="0" borderId="33" xfId="0" applyNumberFormat="1" applyFont="1" applyBorder="1" applyAlignment="1">
      <alignment horizontal="center" vertical="center" wrapText="1"/>
    </xf>
    <xf numFmtId="185" fontId="52" fillId="0" borderId="1" xfId="0" applyNumberFormat="1" applyFont="1" applyBorder="1" applyAlignment="1">
      <alignment horizontal="center" vertical="center"/>
    </xf>
    <xf numFmtId="0" fontId="52" fillId="0" borderId="1" xfId="0" applyFont="1" applyBorder="1" applyAlignment="1">
      <alignment horizontal="left" vertical="center"/>
    </xf>
    <xf numFmtId="0" fontId="52" fillId="0" borderId="22" xfId="0" applyFont="1" applyBorder="1"/>
    <xf numFmtId="0" fontId="52" fillId="0" borderId="1" xfId="0" applyFont="1" applyBorder="1" applyAlignment="1">
      <alignment horizontal="center" vertical="center"/>
    </xf>
    <xf numFmtId="185" fontId="52" fillId="0" borderId="1" xfId="0" applyNumberFormat="1" applyFont="1" applyBorder="1" applyAlignment="1">
      <alignment horizontal="right" vertical="center"/>
    </xf>
    <xf numFmtId="14" fontId="52" fillId="0" borderId="34" xfId="0" applyNumberFormat="1" applyFont="1" applyBorder="1" applyAlignment="1">
      <alignment horizontal="center" vertical="center" wrapText="1"/>
    </xf>
    <xf numFmtId="0" fontId="52" fillId="0" borderId="1" xfId="0" applyFont="1" applyBorder="1" applyAlignment="1">
      <alignment horizontal="left" vertical="center" wrapText="1"/>
    </xf>
    <xf numFmtId="0" fontId="52" fillId="0" borderId="29" xfId="0" applyFont="1" applyBorder="1" applyAlignment="1">
      <alignment horizontal="left" vertical="center" wrapText="1"/>
    </xf>
    <xf numFmtId="0" fontId="52" fillId="0" borderId="29" xfId="0" applyFont="1" applyBorder="1" applyAlignment="1">
      <alignment horizontal="center" vertical="center" wrapText="1"/>
    </xf>
    <xf numFmtId="191" fontId="52" fillId="0" borderId="35" xfId="0" applyNumberFormat="1" applyFont="1" applyBorder="1" applyAlignment="1">
      <alignment horizontal="center" vertical="center" wrapText="1"/>
    </xf>
    <xf numFmtId="191" fontId="52" fillId="0" borderId="35" xfId="0" applyNumberFormat="1" applyFont="1" applyBorder="1" applyAlignment="1">
      <alignment horizontal="left" vertical="center" wrapText="1"/>
    </xf>
    <xf numFmtId="0" fontId="52" fillId="0" borderId="34" xfId="0" applyFont="1" applyBorder="1" applyAlignment="1">
      <alignment horizontal="center"/>
    </xf>
    <xf numFmtId="0" fontId="52" fillId="0" borderId="1" xfId="0" applyFont="1" applyBorder="1"/>
    <xf numFmtId="0" fontId="52" fillId="0" borderId="29" xfId="0" applyFont="1" applyBorder="1" applyAlignment="1">
      <alignment horizontal="center"/>
    </xf>
    <xf numFmtId="0" fontId="52" fillId="0" borderId="29" xfId="0" applyFont="1" applyBorder="1"/>
    <xf numFmtId="190" fontId="35" fillId="0" borderId="0" xfId="0" applyNumberFormat="1" applyFont="1" applyAlignment="1">
      <alignment horizontal="center" wrapText="1"/>
    </xf>
    <xf numFmtId="0" fontId="34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9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/>
    </xf>
    <xf numFmtId="0" fontId="41" fillId="0" borderId="1" xfId="0" applyFont="1" applyBorder="1"/>
    <xf numFmtId="190" fontId="41" fillId="0" borderId="1" xfId="0" applyNumberFormat="1" applyFont="1" applyBorder="1" applyAlignment="1">
      <alignment horizontal="center" wrapText="1"/>
    </xf>
    <xf numFmtId="0" fontId="54" fillId="0" borderId="0" xfId="0" applyFont="1" applyAlignment="1">
      <alignment horizontal="center"/>
    </xf>
    <xf numFmtId="0" fontId="41" fillId="11" borderId="0" xfId="0" applyFont="1" applyFill="1" applyAlignment="1">
      <alignment horizontal="center"/>
    </xf>
    <xf numFmtId="0" fontId="34" fillId="0" borderId="29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44" fillId="0" borderId="0" xfId="0" applyFont="1" applyFill="1" applyAlignment="1">
      <alignment vertical="center"/>
    </xf>
    <xf numFmtId="0" fontId="55" fillId="0" borderId="0" xfId="0" applyFont="1" applyFill="1" applyAlignment="1">
      <alignment vertical="center"/>
    </xf>
    <xf numFmtId="0" fontId="56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7" fillId="0" borderId="1" xfId="0" applyFont="1" applyFill="1" applyBorder="1" applyAlignment="1">
      <alignment horizontal="center" vertical="center"/>
    </xf>
    <xf numFmtId="185" fontId="58" fillId="0" borderId="1" xfId="0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185" fontId="5" fillId="12" borderId="1" xfId="0" applyNumberFormat="1" applyFont="1" applyFill="1" applyBorder="1" applyAlignment="1">
      <alignment horizontal="center" vertical="center"/>
    </xf>
    <xf numFmtId="185" fontId="57" fillId="0" borderId="1" xfId="0" applyNumberFormat="1" applyFont="1" applyFill="1" applyBorder="1" applyAlignment="1">
      <alignment horizontal="center" vertical="center"/>
    </xf>
    <xf numFmtId="185" fontId="4" fillId="12" borderId="1" xfId="0" applyNumberFormat="1" applyFont="1" applyFill="1" applyBorder="1" applyAlignment="1">
      <alignment horizontal="center" vertical="center"/>
    </xf>
    <xf numFmtId="0" fontId="52" fillId="0" borderId="0" xfId="0" applyFont="1" applyAlignment="1">
      <alignment vertical="center" wrapText="1"/>
    </xf>
    <xf numFmtId="0" fontId="52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  <xf numFmtId="0" fontId="52" fillId="0" borderId="0" xfId="0" applyFont="1"/>
    <xf numFmtId="0" fontId="33" fillId="0" borderId="0" xfId="0" applyFont="1" applyAlignment="1">
      <alignment horizontal="left" vertical="center"/>
    </xf>
    <xf numFmtId="0" fontId="52" fillId="0" borderId="1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59" fillId="0" borderId="20" xfId="0" applyFont="1" applyBorder="1" applyAlignment="1">
      <alignment horizontal="center" vertical="center" wrapText="1"/>
    </xf>
    <xf numFmtId="0" fontId="59" fillId="0" borderId="1" xfId="0" applyFont="1" applyBorder="1" applyAlignment="1">
      <alignment vertical="center" wrapText="1"/>
    </xf>
    <xf numFmtId="0" fontId="59" fillId="0" borderId="22" xfId="0" applyFont="1" applyBorder="1" applyAlignment="1">
      <alignment horizontal="center" vertical="center" wrapText="1"/>
    </xf>
    <xf numFmtId="185" fontId="5" fillId="13" borderId="1" xfId="0" applyNumberFormat="1" applyFont="1" applyFill="1" applyBorder="1" applyAlignment="1">
      <alignment horizontal="center" vertical="center"/>
    </xf>
    <xf numFmtId="185" fontId="52" fillId="13" borderId="1" xfId="0" applyNumberFormat="1" applyFont="1" applyFill="1" applyBorder="1" applyAlignment="1">
      <alignment horizontal="center" vertical="center"/>
    </xf>
    <xf numFmtId="185" fontId="52" fillId="0" borderId="1" xfId="0" applyNumberFormat="1" applyFont="1" applyBorder="1"/>
    <xf numFmtId="0" fontId="59" fillId="0" borderId="1" xfId="0" applyFont="1" applyBorder="1" applyAlignment="1">
      <alignment horizontal="center"/>
    </xf>
    <xf numFmtId="187" fontId="35" fillId="0" borderId="1" xfId="45" applyNumberFormat="1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/>
    </xf>
    <xf numFmtId="0" fontId="60" fillId="0" borderId="1" xfId="0" applyFont="1" applyBorder="1" applyAlignment="1">
      <alignment horizontal="left" vertical="center"/>
    </xf>
    <xf numFmtId="22" fontId="60" fillId="4" borderId="1" xfId="0" applyNumberFormat="1" applyFont="1" applyFill="1" applyBorder="1" applyAlignment="1">
      <alignment horizontal="left" vertical="center"/>
    </xf>
    <xf numFmtId="0" fontId="60" fillId="0" borderId="1" xfId="0" applyFont="1" applyBorder="1" applyAlignment="1">
      <alignment horizontal="center" vertical="center"/>
    </xf>
    <xf numFmtId="0" fontId="45" fillId="0" borderId="1" xfId="0" applyFont="1" applyBorder="1"/>
    <xf numFmtId="14" fontId="45" fillId="14" borderId="1" xfId="0" applyNumberFormat="1" applyFont="1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 vertical="center" wrapText="1"/>
    </xf>
    <xf numFmtId="0" fontId="45" fillId="14" borderId="1" xfId="0" applyFont="1" applyFill="1" applyBorder="1" applyAlignment="1">
      <alignment horizontal="center" vertical="center" wrapText="1"/>
    </xf>
    <xf numFmtId="0" fontId="45" fillId="14" borderId="1" xfId="0" applyFont="1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center" vertical="center" wrapText="1"/>
    </xf>
    <xf numFmtId="14" fontId="45" fillId="15" borderId="1" xfId="0" applyNumberFormat="1" applyFont="1" applyFill="1" applyBorder="1" applyAlignment="1">
      <alignment horizontal="left" vertical="center" wrapText="1"/>
    </xf>
    <xf numFmtId="0" fontId="45" fillId="15" borderId="1" xfId="0" applyFont="1" applyFill="1" applyBorder="1" applyAlignment="1">
      <alignment horizontal="center" vertical="center" wrapText="1"/>
    </xf>
    <xf numFmtId="0" fontId="45" fillId="15" borderId="1" xfId="0" applyFont="1" applyFill="1" applyBorder="1" applyAlignment="1">
      <alignment horizontal="left" vertical="center" wrapText="1"/>
    </xf>
    <xf numFmtId="0" fontId="5" fillId="15" borderId="1" xfId="0" applyFont="1" applyFill="1" applyBorder="1" applyAlignment="1">
      <alignment horizontal="center" vertical="center" wrapText="1"/>
    </xf>
    <xf numFmtId="185" fontId="5" fillId="16" borderId="1" xfId="0" applyNumberFormat="1" applyFont="1" applyFill="1" applyBorder="1" applyAlignment="1">
      <alignment horizontal="center" vertical="center"/>
    </xf>
    <xf numFmtId="185" fontId="52" fillId="16" borderId="1" xfId="0" applyNumberFormat="1" applyFont="1" applyFill="1" applyBorder="1" applyAlignment="1">
      <alignment horizontal="center" vertical="center"/>
    </xf>
    <xf numFmtId="185" fontId="4" fillId="13" borderId="1" xfId="0" applyNumberFormat="1" applyFont="1" applyFill="1" applyBorder="1" applyAlignment="1">
      <alignment horizontal="center" vertical="center"/>
    </xf>
    <xf numFmtId="185" fontId="4" fillId="16" borderId="1" xfId="0" applyNumberFormat="1" applyFont="1" applyFill="1" applyBorder="1" applyAlignment="1">
      <alignment horizontal="center" vertical="center"/>
    </xf>
    <xf numFmtId="185" fontId="59" fillId="13" borderId="1" xfId="0" applyNumberFormat="1" applyFont="1" applyFill="1" applyBorder="1" applyAlignment="1">
      <alignment horizontal="center" vertical="center"/>
    </xf>
    <xf numFmtId="185" fontId="59" fillId="16" borderId="1" xfId="0" applyNumberFormat="1" applyFont="1" applyFill="1" applyBorder="1" applyAlignment="1">
      <alignment horizontal="center" vertical="center"/>
    </xf>
    <xf numFmtId="22" fontId="4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4" fontId="45" fillId="0" borderId="1" xfId="0" applyNumberFormat="1" applyFont="1" applyBorder="1" applyAlignment="1">
      <alignment vertical="center"/>
    </xf>
    <xf numFmtId="0" fontId="45" fillId="0" borderId="1" xfId="0" applyFont="1" applyBorder="1" applyAlignment="1">
      <alignment vertical="center"/>
    </xf>
    <xf numFmtId="14" fontId="45" fillId="0" borderId="1" xfId="0" applyNumberFormat="1" applyFont="1" applyBorder="1" applyAlignment="1">
      <alignment horizontal="left" vertical="center"/>
    </xf>
    <xf numFmtId="4" fontId="45" fillId="0" borderId="1" xfId="0" applyNumberFormat="1" applyFont="1" applyBorder="1" applyAlignment="1">
      <alignment horizontal="center"/>
    </xf>
    <xf numFmtId="0" fontId="52" fillId="9" borderId="0" xfId="0" applyFont="1" applyFill="1"/>
    <xf numFmtId="182" fontId="61" fillId="4" borderId="0" xfId="0" applyNumberFormat="1" applyFont="1" applyFill="1" applyBorder="1"/>
    <xf numFmtId="182" fontId="62" fillId="4" borderId="0" xfId="0" applyNumberFormat="1" applyFont="1" applyFill="1" applyBorder="1"/>
    <xf numFmtId="182" fontId="63" fillId="4" borderId="1" xfId="13" applyNumberFormat="1" applyFont="1" applyFill="1" applyBorder="1" applyAlignment="1">
      <alignment horizontal="center" vertical="center"/>
    </xf>
    <xf numFmtId="182" fontId="4" fillId="4" borderId="1" xfId="0" applyNumberFormat="1" applyFont="1" applyFill="1" applyBorder="1" applyAlignment="1">
      <alignment horizontal="center" vertical="center" wrapText="1"/>
    </xf>
    <xf numFmtId="182" fontId="61" fillId="4" borderId="1" xfId="0" applyNumberFormat="1" applyFont="1" applyFill="1" applyBorder="1" applyAlignment="1">
      <alignment horizontal="center" vertical="center"/>
    </xf>
    <xf numFmtId="182" fontId="5" fillId="4" borderId="1" xfId="45" applyNumberFormat="1" applyFont="1" applyFill="1" applyBorder="1" applyAlignment="1">
      <alignment horizontal="center" vertical="center" wrapText="1"/>
    </xf>
    <xf numFmtId="182" fontId="64" fillId="4" borderId="1" xfId="0" applyNumberFormat="1" applyFont="1" applyFill="1" applyBorder="1" applyAlignment="1">
      <alignment horizontal="center" vertical="center"/>
    </xf>
    <xf numFmtId="187" fontId="8" fillId="0" borderId="1" xfId="13" applyNumberFormat="1" applyFont="1" applyBorder="1" applyAlignment="1">
      <alignment horizontal="center" vertical="center" wrapText="1"/>
    </xf>
    <xf numFmtId="182" fontId="1" fillId="0" borderId="1" xfId="0" applyNumberFormat="1" applyFont="1" applyBorder="1" applyAlignment="1">
      <alignment horizontal="center" vertical="center" wrapText="1"/>
    </xf>
    <xf numFmtId="18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horizontal="center" vertical="center" wrapText="1"/>
    </xf>
    <xf numFmtId="187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5" fillId="4" borderId="0" xfId="0" applyFont="1" applyFill="1" applyAlignment="1">
      <alignment vertical="center" wrapText="1"/>
    </xf>
    <xf numFmtId="0" fontId="34" fillId="4" borderId="0" xfId="0" applyFont="1" applyFill="1" applyAlignment="1">
      <alignment horizontal="center" vertical="center" wrapText="1"/>
    </xf>
    <xf numFmtId="0" fontId="35" fillId="4" borderId="0" xfId="0" applyFont="1" applyFill="1" applyAlignment="1">
      <alignment horizontal="center" vertical="top" wrapText="1"/>
    </xf>
    <xf numFmtId="182" fontId="35" fillId="4" borderId="0" xfId="0" applyNumberFormat="1" applyFont="1" applyFill="1" applyAlignment="1">
      <alignment horizontal="center" vertical="top" wrapText="1"/>
    </xf>
    <xf numFmtId="0" fontId="35" fillId="4" borderId="0" xfId="0" applyFont="1" applyFill="1" applyAlignment="1">
      <alignment vertical="top" wrapText="1"/>
    </xf>
    <xf numFmtId="49" fontId="34" fillId="7" borderId="1" xfId="0" applyNumberFormat="1" applyFont="1" applyFill="1" applyBorder="1" applyAlignment="1">
      <alignment horizontal="center" vertical="center" wrapText="1"/>
    </xf>
    <xf numFmtId="49" fontId="34" fillId="7" borderId="1" xfId="0" applyNumberFormat="1" applyFont="1" applyFill="1" applyBorder="1" applyAlignment="1" applyProtection="1">
      <alignment horizontal="center" vertical="center" wrapText="1"/>
      <protection locked="0"/>
    </xf>
    <xf numFmtId="182" fontId="34" fillId="7" borderId="1" xfId="0" applyNumberFormat="1" applyFont="1" applyFill="1" applyBorder="1" applyAlignment="1">
      <alignment horizontal="center" vertical="center" wrapText="1"/>
    </xf>
    <xf numFmtId="49" fontId="65" fillId="2" borderId="1" xfId="0" applyNumberFormat="1" applyFont="1" applyFill="1" applyBorder="1" applyAlignment="1">
      <alignment horizontal="center" vertical="center" wrapText="1"/>
    </xf>
    <xf numFmtId="182" fontId="65" fillId="2" borderId="1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185" fontId="5" fillId="0" borderId="1" xfId="45" applyNumberFormat="1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185" fontId="4" fillId="0" borderId="1" xfId="0" applyNumberFormat="1" applyFont="1" applyFill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0" fontId="34" fillId="7" borderId="0" xfId="0" applyFont="1" applyFill="1" applyAlignment="1">
      <alignment horizontal="center" vertical="center" wrapText="1"/>
    </xf>
    <xf numFmtId="0" fontId="65" fillId="2" borderId="1" xfId="0" applyFont="1" applyFill="1" applyBorder="1" applyAlignment="1">
      <alignment horizontal="center" vertical="center" wrapText="1"/>
    </xf>
    <xf numFmtId="185" fontId="4" fillId="0" borderId="1" xfId="45" applyNumberFormat="1" applyFont="1" applyFill="1" applyBorder="1" applyAlignment="1">
      <alignment horizontal="center" vertical="center" wrapText="1"/>
    </xf>
    <xf numFmtId="0" fontId="35" fillId="4" borderId="0" xfId="0" applyFont="1" applyFill="1" applyAlignment="1">
      <alignment horizontal="center" vertical="center" wrapText="1"/>
    </xf>
    <xf numFmtId="0" fontId="66" fillId="4" borderId="0" xfId="0" applyFont="1" applyFill="1"/>
    <xf numFmtId="0" fontId="54" fillId="0" borderId="0" xfId="0" applyFont="1"/>
    <xf numFmtId="0" fontId="66" fillId="0" borderId="0" xfId="0" applyFont="1" applyAlignment="1">
      <alignment vertical="center"/>
    </xf>
    <xf numFmtId="0" fontId="66" fillId="0" borderId="0" xfId="0" applyFont="1"/>
    <xf numFmtId="177" fontId="67" fillId="0" borderId="0" xfId="0" applyNumberFormat="1" applyFont="1" applyAlignment="1">
      <alignment horizontal="right"/>
    </xf>
    <xf numFmtId="0" fontId="68" fillId="0" borderId="0" xfId="0" applyFont="1" applyAlignment="1">
      <alignment horizontal="left" wrapText="1"/>
    </xf>
    <xf numFmtId="0" fontId="66" fillId="0" borderId="0" xfId="0" applyFont="1" applyAlignment="1">
      <alignment wrapText="1"/>
    </xf>
    <xf numFmtId="0" fontId="69" fillId="4" borderId="29" xfId="0" applyFont="1" applyFill="1" applyBorder="1" applyAlignment="1">
      <alignment horizontal="center" vertical="center"/>
    </xf>
    <xf numFmtId="177" fontId="4" fillId="4" borderId="29" xfId="0" applyNumberFormat="1" applyFont="1" applyFill="1" applyBorder="1" applyAlignment="1">
      <alignment horizontal="center" vertical="center"/>
    </xf>
    <xf numFmtId="177" fontId="69" fillId="4" borderId="29" xfId="0" applyNumberFormat="1" applyFont="1" applyFill="1" applyBorder="1" applyAlignment="1">
      <alignment horizontal="center" vertical="center" wrapText="1"/>
    </xf>
    <xf numFmtId="177" fontId="41" fillId="13" borderId="29" xfId="0" applyNumberFormat="1" applyFont="1" applyFill="1" applyBorder="1" applyAlignment="1">
      <alignment vertical="center"/>
    </xf>
    <xf numFmtId="177" fontId="35" fillId="13" borderId="29" xfId="0" applyNumberFormat="1" applyFont="1" applyFill="1" applyBorder="1" applyAlignment="1">
      <alignment horizontal="right" vertical="center"/>
    </xf>
    <xf numFmtId="0" fontId="70" fillId="13" borderId="29" xfId="21" applyFont="1" applyFill="1" applyBorder="1" applyAlignment="1">
      <alignment horizontal="left" vertical="center" wrapText="1"/>
    </xf>
    <xf numFmtId="0" fontId="41" fillId="13" borderId="29" xfId="0" applyFont="1" applyFill="1" applyBorder="1" applyAlignment="1">
      <alignment vertical="center"/>
    </xf>
    <xf numFmtId="0" fontId="34" fillId="13" borderId="29" xfId="49" applyFont="1" applyFill="1" applyBorder="1" applyAlignment="1">
      <alignment vertical="center"/>
    </xf>
    <xf numFmtId="177" fontId="34" fillId="13" borderId="29" xfId="49" applyNumberFormat="1" applyFont="1" applyFill="1" applyBorder="1" applyAlignment="1">
      <alignment horizontal="right" vertical="center"/>
    </xf>
    <xf numFmtId="177" fontId="71" fillId="13" borderId="29" xfId="49" applyNumberFormat="1" applyFont="1" applyFill="1" applyBorder="1" applyAlignment="1">
      <alignment horizontal="left" vertical="center" wrapText="1"/>
    </xf>
    <xf numFmtId="0" fontId="54" fillId="0" borderId="0" xfId="0" applyFont="1" applyAlignment="1">
      <alignment wrapText="1"/>
    </xf>
    <xf numFmtId="0" fontId="41" fillId="17" borderId="29" xfId="0" applyFont="1" applyFill="1" applyBorder="1" applyAlignment="1">
      <alignment vertical="center"/>
    </xf>
    <xf numFmtId="177" fontId="35" fillId="17" borderId="29" xfId="0" applyNumberFormat="1" applyFont="1" applyFill="1" applyBorder="1" applyAlignment="1">
      <alignment horizontal="right" vertical="center"/>
    </xf>
    <xf numFmtId="0" fontId="70" fillId="17" borderId="29" xfId="0" applyFont="1" applyFill="1" applyBorder="1" applyAlignment="1">
      <alignment horizontal="left" vertical="center" wrapText="1"/>
    </xf>
    <xf numFmtId="0" fontId="54" fillId="17" borderId="29" xfId="53" applyFont="1" applyFill="1" applyBorder="1" applyAlignment="1">
      <alignment vertical="center"/>
    </xf>
    <xf numFmtId="177" fontId="34" fillId="17" borderId="29" xfId="53" applyNumberFormat="1" applyFont="1" applyFill="1" applyBorder="1" applyAlignment="1">
      <alignment horizontal="right" vertical="center"/>
    </xf>
    <xf numFmtId="0" fontId="66" fillId="0" borderId="0" xfId="0" applyFont="1" applyAlignment="1">
      <alignment vertical="center" wrapText="1"/>
    </xf>
    <xf numFmtId="0" fontId="34" fillId="18" borderId="29" xfId="0" applyFont="1" applyFill="1" applyBorder="1" applyAlignment="1">
      <alignment vertical="center"/>
    </xf>
    <xf numFmtId="177" fontId="34" fillId="18" borderId="29" xfId="0" applyNumberFormat="1" applyFont="1" applyFill="1" applyBorder="1" applyAlignment="1">
      <alignment horizontal="right" vertical="center"/>
    </xf>
    <xf numFmtId="177" fontId="34" fillId="18" borderId="29" xfId="53" applyNumberFormat="1" applyFont="1" applyFill="1" applyBorder="1" applyAlignment="1">
      <alignment horizontal="right" vertical="center"/>
    </xf>
    <xf numFmtId="0" fontId="71" fillId="18" borderId="29" xfId="0" applyFont="1" applyFill="1" applyBorder="1" applyAlignment="1">
      <alignment horizontal="left" vertical="center" wrapText="1"/>
    </xf>
    <xf numFmtId="0" fontId="34" fillId="18" borderId="29" xfId="53" applyFont="1" applyFill="1" applyBorder="1" applyAlignment="1">
      <alignment vertical="center"/>
    </xf>
    <xf numFmtId="0" fontId="41" fillId="19" borderId="29" xfId="0" applyFont="1" applyFill="1" applyBorder="1" applyAlignment="1">
      <alignment vertical="center"/>
    </xf>
    <xf numFmtId="177" fontId="35" fillId="19" borderId="29" xfId="0" applyNumberFormat="1" applyFont="1" applyFill="1" applyBorder="1" applyAlignment="1">
      <alignment horizontal="right" vertical="center"/>
    </xf>
    <xf numFmtId="177" fontId="70" fillId="19" borderId="29" xfId="0" applyNumberFormat="1" applyFont="1" applyFill="1" applyBorder="1" applyAlignment="1">
      <alignment horizontal="left" vertical="center" wrapText="1"/>
    </xf>
    <xf numFmtId="3" fontId="35" fillId="19" borderId="29" xfId="0" applyNumberFormat="1" applyFont="1" applyFill="1" applyBorder="1" applyAlignment="1">
      <alignment horizontal="right" vertical="center"/>
    </xf>
    <xf numFmtId="0" fontId="34" fillId="19" borderId="29" xfId="49" applyFont="1" applyFill="1" applyBorder="1" applyAlignment="1">
      <alignment vertical="center"/>
    </xf>
    <xf numFmtId="177" fontId="34" fillId="19" borderId="29" xfId="49" applyNumberFormat="1" applyFont="1" applyFill="1" applyBorder="1" applyAlignment="1">
      <alignment horizontal="right" vertical="center"/>
    </xf>
    <xf numFmtId="177" fontId="34" fillId="19" borderId="29" xfId="0" applyNumberFormat="1" applyFont="1" applyFill="1" applyBorder="1" applyAlignment="1">
      <alignment horizontal="right" vertical="center"/>
    </xf>
    <xf numFmtId="177" fontId="71" fillId="19" borderId="29" xfId="0" applyNumberFormat="1" applyFont="1" applyFill="1" applyBorder="1" applyAlignment="1">
      <alignment horizontal="left" vertical="center" wrapText="1"/>
    </xf>
    <xf numFmtId="0" fontId="41" fillId="20" borderId="29" xfId="0" applyFont="1" applyFill="1" applyBorder="1" applyAlignment="1">
      <alignment vertical="center"/>
    </xf>
    <xf numFmtId="177" fontId="35" fillId="20" borderId="29" xfId="0" applyNumberFormat="1" applyFont="1" applyFill="1" applyBorder="1" applyAlignment="1">
      <alignment horizontal="right" vertical="center"/>
    </xf>
    <xf numFmtId="177" fontId="70" fillId="20" borderId="29" xfId="0" applyNumberFormat="1" applyFont="1" applyFill="1" applyBorder="1" applyAlignment="1">
      <alignment horizontal="left" vertical="center" wrapText="1"/>
    </xf>
    <xf numFmtId="0" fontId="35" fillId="20" borderId="29" xfId="0" applyFont="1" applyFill="1" applyBorder="1" applyAlignment="1">
      <alignment vertical="center"/>
    </xf>
    <xf numFmtId="0" fontId="54" fillId="20" borderId="29" xfId="53" applyFont="1" applyFill="1" applyBorder="1" applyAlignment="1">
      <alignment vertical="center"/>
    </xf>
    <xf numFmtId="177" fontId="34" fillId="20" borderId="29" xfId="53" applyNumberFormat="1" applyFont="1" applyFill="1" applyBorder="1" applyAlignment="1">
      <alignment horizontal="right" vertical="center"/>
    </xf>
    <xf numFmtId="177" fontId="71" fillId="20" borderId="29" xfId="0" applyNumberFormat="1" applyFont="1" applyFill="1" applyBorder="1" applyAlignment="1">
      <alignment horizontal="left" vertical="center" wrapText="1"/>
    </xf>
    <xf numFmtId="0" fontId="35" fillId="21" borderId="29" xfId="0" applyFont="1" applyFill="1" applyBorder="1" applyAlignment="1">
      <alignment vertical="center"/>
    </xf>
    <xf numFmtId="177" fontId="35" fillId="21" borderId="29" xfId="0" applyNumberFormat="1" applyFont="1" applyFill="1" applyBorder="1" applyAlignment="1">
      <alignment horizontal="right" vertical="center"/>
    </xf>
    <xf numFmtId="177" fontId="70" fillId="21" borderId="29" xfId="0" applyNumberFormat="1" applyFont="1" applyFill="1" applyBorder="1" applyAlignment="1">
      <alignment horizontal="left" vertical="center" wrapText="1"/>
    </xf>
    <xf numFmtId="0" fontId="34" fillId="21" borderId="29" xfId="53" applyFont="1" applyFill="1" applyBorder="1" applyAlignment="1">
      <alignment vertical="center"/>
    </xf>
    <xf numFmtId="177" fontId="34" fillId="21" borderId="29" xfId="53" applyNumberFormat="1" applyFont="1" applyFill="1" applyBorder="1" applyAlignment="1">
      <alignment horizontal="right" vertical="center"/>
    </xf>
    <xf numFmtId="0" fontId="66" fillId="12" borderId="29" xfId="12" applyFont="1" applyFill="1" applyBorder="1" applyAlignment="1">
      <alignment vertical="center"/>
    </xf>
    <xf numFmtId="185" fontId="72" fillId="12" borderId="29" xfId="12" applyNumberFormat="1" applyFont="1" applyFill="1" applyBorder="1" applyAlignment="1">
      <alignment horizontal="right" vertical="center"/>
    </xf>
    <xf numFmtId="185" fontId="73" fillId="12" borderId="29" xfId="12" applyNumberFormat="1" applyFont="1" applyFill="1" applyBorder="1" applyAlignment="1">
      <alignment horizontal="left" vertical="center" wrapText="1"/>
    </xf>
    <xf numFmtId="177" fontId="67" fillId="0" borderId="0" xfId="0" applyNumberFormat="1" applyFont="1" applyAlignment="1">
      <alignment horizontal="right" vertical="center"/>
    </xf>
    <xf numFmtId="0" fontId="68" fillId="0" borderId="0" xfId="0" applyFont="1" applyAlignment="1">
      <alignment horizontal="left" vertical="center" wrapText="1"/>
    </xf>
    <xf numFmtId="0" fontId="41" fillId="0" borderId="0" xfId="0" applyFont="1" applyBorder="1" applyAlignment="1">
      <alignment vertical="center"/>
    </xf>
    <xf numFmtId="0" fontId="41" fillId="4" borderId="0" xfId="0" applyFont="1" applyFill="1" applyBorder="1"/>
    <xf numFmtId="0" fontId="41" fillId="0" borderId="0" xfId="0" applyFont="1" applyBorder="1"/>
    <xf numFmtId="177" fontId="41" fillId="0" borderId="0" xfId="0" applyNumberFormat="1" applyFont="1" applyBorder="1" applyAlignment="1">
      <alignment horizontal="right"/>
    </xf>
    <xf numFmtId="189" fontId="41" fillId="0" borderId="0" xfId="0" applyNumberFormat="1" applyFont="1" applyBorder="1" applyAlignment="1">
      <alignment horizontal="center" vertical="center"/>
    </xf>
    <xf numFmtId="0" fontId="74" fillId="4" borderId="0" xfId="0" applyFont="1" applyFill="1" applyAlignment="1">
      <alignment horizontal="center" vertical="center"/>
    </xf>
    <xf numFmtId="0" fontId="54" fillId="4" borderId="1" xfId="0" applyFont="1" applyFill="1" applyBorder="1" applyAlignment="1">
      <alignment horizontal="left" vertical="center"/>
    </xf>
    <xf numFmtId="0" fontId="75" fillId="4" borderId="1" xfId="0" applyFont="1" applyFill="1" applyBorder="1" applyAlignment="1">
      <alignment horizontal="center" vertical="center"/>
    </xf>
    <xf numFmtId="0" fontId="8" fillId="4" borderId="0" xfId="13" applyFont="1" applyFill="1" applyBorder="1" applyAlignment="1">
      <alignment horizontal="center" vertical="center"/>
    </xf>
    <xf numFmtId="0" fontId="54" fillId="10" borderId="1" xfId="50" applyFont="1" applyFill="1" applyBorder="1" applyAlignment="1">
      <alignment horizontal="left" vertical="center"/>
    </xf>
    <xf numFmtId="177" fontId="54" fillId="10" borderId="1" xfId="50" applyNumberFormat="1" applyFont="1" applyFill="1" applyBorder="1" applyAlignment="1">
      <alignment horizontal="right" vertical="center"/>
    </xf>
    <xf numFmtId="189" fontId="54" fillId="10" borderId="1" xfId="50" applyNumberFormat="1" applyFont="1" applyFill="1" applyBorder="1" applyAlignment="1">
      <alignment vertical="center"/>
    </xf>
    <xf numFmtId="0" fontId="41" fillId="4" borderId="0" xfId="0" applyFont="1" applyFill="1" applyBorder="1" applyAlignment="1">
      <alignment vertical="center"/>
    </xf>
    <xf numFmtId="0" fontId="41" fillId="10" borderId="1" xfId="0" applyFont="1" applyFill="1" applyBorder="1" applyAlignment="1">
      <alignment vertical="center"/>
    </xf>
    <xf numFmtId="177" fontId="41" fillId="10" borderId="1" xfId="0" applyNumberFormat="1" applyFont="1" applyFill="1" applyBorder="1" applyAlignment="1">
      <alignment horizontal="right" vertical="center"/>
    </xf>
    <xf numFmtId="0" fontId="41" fillId="10" borderId="1" xfId="0" applyFont="1" applyFill="1" applyBorder="1" applyAlignment="1">
      <alignment horizontal="left" vertical="center"/>
    </xf>
    <xf numFmtId="189" fontId="41" fillId="10" borderId="1" xfId="0" applyNumberFormat="1" applyFont="1" applyFill="1" applyBorder="1" applyAlignment="1">
      <alignment vertical="center"/>
    </xf>
    <xf numFmtId="0" fontId="54" fillId="13" borderId="1" xfId="50" applyFont="1" applyFill="1" applyBorder="1" applyAlignment="1">
      <alignment horizontal="left" vertical="center"/>
    </xf>
    <xf numFmtId="177" fontId="54" fillId="13" borderId="1" xfId="50" applyNumberFormat="1" applyFont="1" applyFill="1" applyBorder="1" applyAlignment="1">
      <alignment horizontal="right" vertical="center"/>
    </xf>
    <xf numFmtId="189" fontId="54" fillId="13" borderId="1" xfId="50" applyNumberFormat="1" applyFont="1" applyFill="1" applyBorder="1" applyAlignment="1">
      <alignment vertical="center"/>
    </xf>
    <xf numFmtId="0" fontId="41" fillId="13" borderId="1" xfId="0" applyFont="1" applyFill="1" applyBorder="1" applyAlignment="1">
      <alignment horizontal="left" vertical="center"/>
    </xf>
    <xf numFmtId="177" fontId="41" fillId="13" borderId="1" xfId="0" applyNumberFormat="1" applyFont="1" applyFill="1" applyBorder="1" applyAlignment="1">
      <alignment horizontal="right" vertical="center"/>
    </xf>
    <xf numFmtId="189" fontId="41" fillId="13" borderId="1" xfId="0" applyNumberFormat="1" applyFont="1" applyFill="1" applyBorder="1" applyAlignment="1">
      <alignment vertical="center"/>
    </xf>
    <xf numFmtId="0" fontId="41" fillId="13" borderId="1" xfId="0" applyFont="1" applyFill="1" applyBorder="1" applyAlignment="1">
      <alignment horizontal="left" vertical="center" wrapText="1"/>
    </xf>
    <xf numFmtId="0" fontId="54" fillId="22" borderId="1" xfId="50" applyFont="1" applyFill="1" applyBorder="1" applyAlignment="1">
      <alignment horizontal="left" vertical="center"/>
    </xf>
    <xf numFmtId="177" fontId="54" fillId="22" borderId="1" xfId="50" applyNumberFormat="1" applyFont="1" applyFill="1" applyBorder="1" applyAlignment="1">
      <alignment horizontal="right" vertical="center"/>
    </xf>
    <xf numFmtId="189" fontId="54" fillId="22" borderId="1" xfId="50" applyNumberFormat="1" applyFont="1" applyFill="1" applyBorder="1" applyAlignment="1">
      <alignment vertical="center"/>
    </xf>
    <xf numFmtId="0" fontId="41" fillId="22" borderId="1" xfId="0" applyFont="1" applyFill="1" applyBorder="1" applyAlignment="1">
      <alignment horizontal="left" vertical="center"/>
    </xf>
    <xf numFmtId="177" fontId="41" fillId="22" borderId="1" xfId="0" applyNumberFormat="1" applyFont="1" applyFill="1" applyBorder="1" applyAlignment="1">
      <alignment horizontal="right" vertical="center"/>
    </xf>
    <xf numFmtId="189" fontId="41" fillId="22" borderId="1" xfId="0" applyNumberFormat="1" applyFont="1" applyFill="1" applyBorder="1" applyAlignment="1">
      <alignment vertical="center"/>
    </xf>
    <xf numFmtId="0" fontId="76" fillId="4" borderId="1" xfId="49" applyFont="1" applyFill="1" applyBorder="1" applyAlignment="1">
      <alignment horizontal="left" vertical="center"/>
    </xf>
    <xf numFmtId="177" fontId="76" fillId="4" borderId="1" xfId="49" applyNumberFormat="1" applyFont="1" applyFill="1" applyBorder="1" applyAlignment="1">
      <alignment horizontal="right" vertical="center"/>
    </xf>
    <xf numFmtId="189" fontId="76" fillId="4" borderId="1" xfId="49" applyNumberFormat="1" applyFont="1" applyFill="1" applyBorder="1" applyAlignment="1">
      <alignment horizontal="right" vertical="center"/>
    </xf>
    <xf numFmtId="177" fontId="41" fillId="4" borderId="0" xfId="0" applyNumberFormat="1" applyFont="1" applyFill="1" applyBorder="1" applyAlignment="1">
      <alignment horizontal="right"/>
    </xf>
    <xf numFmtId="189" fontId="41" fillId="4" borderId="0" xfId="0" applyNumberFormat="1" applyFont="1" applyFill="1" applyBorder="1" applyAlignment="1">
      <alignment horizontal="center" vertical="center"/>
    </xf>
    <xf numFmtId="0" fontId="41" fillId="4" borderId="1" xfId="0" applyFont="1" applyFill="1" applyBorder="1"/>
    <xf numFmtId="177" fontId="41" fillId="4" borderId="1" xfId="0" applyNumberFormat="1" applyFont="1" applyFill="1" applyBorder="1" applyAlignment="1">
      <alignment horizontal="right"/>
    </xf>
    <xf numFmtId="0" fontId="44" fillId="4" borderId="0" xfId="0" applyFont="1" applyFill="1" applyBorder="1"/>
    <xf numFmtId="0" fontId="44" fillId="4" borderId="0" xfId="0" applyFont="1" applyFill="1" applyBorder="1" applyAlignment="1">
      <alignment horizontal="left" vertical="center"/>
    </xf>
    <xf numFmtId="0" fontId="52" fillId="4" borderId="0" xfId="0" applyFont="1" applyFill="1" applyBorder="1" applyAlignment="1">
      <alignment horizontal="left" vertical="center"/>
    </xf>
    <xf numFmtId="0" fontId="41" fillId="4" borderId="0" xfId="0" applyFont="1" applyFill="1" applyBorder="1" applyAlignment="1">
      <alignment horizontal="left"/>
    </xf>
    <xf numFmtId="0" fontId="41" fillId="23" borderId="0" xfId="0" applyFont="1" applyFill="1" applyBorder="1" applyAlignment="1">
      <alignment horizontal="left"/>
    </xf>
    <xf numFmtId="0" fontId="77" fillId="23" borderId="0" xfId="0" applyFont="1" applyFill="1" applyAlignment="1">
      <alignment horizontal="center" vertical="center"/>
    </xf>
    <xf numFmtId="0" fontId="78" fillId="23" borderId="0" xfId="0" applyFont="1" applyFill="1" applyAlignment="1">
      <alignment horizontal="center" vertical="center"/>
    </xf>
    <xf numFmtId="0" fontId="79" fillId="3" borderId="1" xfId="0" applyFont="1" applyFill="1" applyBorder="1" applyAlignment="1">
      <alignment horizontal="center" vertical="center"/>
    </xf>
    <xf numFmtId="0" fontId="55" fillId="4" borderId="0" xfId="0" applyFont="1" applyFill="1" applyBorder="1" applyAlignment="1">
      <alignment horizontal="center" vertical="center"/>
    </xf>
    <xf numFmtId="0" fontId="44" fillId="4" borderId="0" xfId="0" applyFont="1" applyFill="1" applyBorder="1" applyAlignment="1">
      <alignment horizontal="center"/>
    </xf>
    <xf numFmtId="0" fontId="44" fillId="4" borderId="1" xfId="0" applyFont="1" applyFill="1" applyBorder="1" applyAlignment="1">
      <alignment horizontal="left" vertical="center"/>
    </xf>
    <xf numFmtId="189" fontId="44" fillId="4" borderId="1" xfId="0" applyNumberFormat="1" applyFont="1" applyFill="1" applyBorder="1" applyAlignment="1">
      <alignment horizontal="center" vertical="center"/>
    </xf>
    <xf numFmtId="185" fontId="0" fillId="4" borderId="1" xfId="0" applyNumberFormat="1" applyFont="1" applyFill="1" applyBorder="1" applyAlignment="1">
      <alignment horizontal="center" vertical="center" wrapText="1"/>
    </xf>
    <xf numFmtId="0" fontId="44" fillId="4" borderId="0" xfId="0" applyFont="1" applyFill="1" applyBorder="1" applyAlignment="1">
      <alignment horizontal="center" vertical="center"/>
    </xf>
    <xf numFmtId="0" fontId="52" fillId="4" borderId="1" xfId="37" applyFont="1" applyFill="1" applyBorder="1" applyAlignment="1">
      <alignment horizontal="left" vertical="center"/>
    </xf>
    <xf numFmtId="9" fontId="52" fillId="4" borderId="1" xfId="37" applyNumberFormat="1" applyFont="1" applyFill="1" applyBorder="1" applyAlignment="1">
      <alignment horizontal="center" vertical="center"/>
    </xf>
    <xf numFmtId="0" fontId="52" fillId="4" borderId="22" xfId="0" applyFont="1" applyFill="1" applyBorder="1" applyAlignment="1">
      <alignment horizontal="left" vertical="center"/>
    </xf>
    <xf numFmtId="185" fontId="0" fillId="4" borderId="22" xfId="0" applyNumberFormat="1" applyFont="1" applyFill="1" applyBorder="1" applyAlignment="1">
      <alignment horizontal="center" vertical="center" wrapText="1"/>
    </xf>
    <xf numFmtId="0" fontId="52" fillId="4" borderId="0" xfId="0" applyFont="1" applyFill="1" applyBorder="1" applyAlignment="1">
      <alignment horizontal="center" vertical="center"/>
    </xf>
    <xf numFmtId="0" fontId="52" fillId="4" borderId="1" xfId="0" applyFont="1" applyFill="1" applyBorder="1" applyAlignment="1">
      <alignment horizontal="left" vertical="center"/>
    </xf>
    <xf numFmtId="9" fontId="52" fillId="4" borderId="1" xfId="0" applyNumberFormat="1" applyFont="1" applyFill="1" applyBorder="1" applyAlignment="1">
      <alignment horizontal="center" vertical="center"/>
    </xf>
    <xf numFmtId="10" fontId="44" fillId="4" borderId="1" xfId="0" applyNumberFormat="1" applyFont="1" applyFill="1" applyBorder="1" applyAlignment="1">
      <alignment horizontal="center" vertical="center"/>
    </xf>
    <xf numFmtId="0" fontId="79" fillId="4" borderId="0" xfId="0" applyFont="1" applyFill="1" applyBorder="1" applyAlignment="1">
      <alignment horizontal="left"/>
    </xf>
    <xf numFmtId="0" fontId="44" fillId="4" borderId="0" xfId="0" applyFont="1" applyFill="1" applyBorder="1" applyAlignment="1">
      <alignment horizontal="right" vertical="center"/>
    </xf>
    <xf numFmtId="185" fontId="1" fillId="4" borderId="0" xfId="0" applyNumberFormat="1" applyFont="1" applyFill="1" applyBorder="1" applyAlignment="1">
      <alignment horizontal="center" vertical="center" wrapText="1"/>
    </xf>
    <xf numFmtId="0" fontId="79" fillId="3" borderId="20" xfId="0" applyFont="1" applyFill="1" applyBorder="1" applyAlignment="1">
      <alignment horizontal="center" vertical="center"/>
    </xf>
    <xf numFmtId="0" fontId="55" fillId="4" borderId="1" xfId="0" applyFont="1" applyFill="1" applyBorder="1" applyAlignment="1">
      <alignment horizontal="center" vertical="center"/>
    </xf>
    <xf numFmtId="185" fontId="44" fillId="4" borderId="1" xfId="0" applyNumberFormat="1" applyFont="1" applyFill="1" applyBorder="1" applyAlignment="1">
      <alignment horizontal="center" vertical="center"/>
    </xf>
    <xf numFmtId="179" fontId="44" fillId="4" borderId="0" xfId="0" applyNumberFormat="1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/>
    </xf>
    <xf numFmtId="0" fontId="52" fillId="4" borderId="1" xfId="0" applyFont="1" applyFill="1" applyBorder="1" applyAlignment="1">
      <alignment horizontal="center" vertical="center"/>
    </xf>
    <xf numFmtId="185" fontId="44" fillId="0" borderId="1" xfId="0" applyNumberFormat="1" applyFont="1" applyFill="1" applyBorder="1" applyAlignment="1">
      <alignment horizontal="center" vertical="center"/>
    </xf>
    <xf numFmtId="185" fontId="55" fillId="24" borderId="1" xfId="0" applyNumberFormat="1" applyFont="1" applyFill="1" applyBorder="1" applyAlignment="1">
      <alignment horizontal="center" vertical="center"/>
    </xf>
    <xf numFmtId="182" fontId="80" fillId="24" borderId="1" xfId="0" applyNumberFormat="1" applyFont="1" applyFill="1" applyBorder="1" applyAlignment="1">
      <alignment horizontal="center" vertical="center" wrapText="1"/>
    </xf>
    <xf numFmtId="185" fontId="1" fillId="4" borderId="1" xfId="0" applyNumberFormat="1" applyFont="1" applyFill="1" applyBorder="1" applyAlignment="1">
      <alignment horizontal="center" vertical="center" wrapText="1"/>
    </xf>
    <xf numFmtId="187" fontId="79" fillId="4" borderId="1" xfId="0" applyNumberFormat="1" applyFont="1" applyFill="1" applyBorder="1" applyAlignment="1">
      <alignment horizontal="left" vertical="center"/>
    </xf>
    <xf numFmtId="185" fontId="0" fillId="4" borderId="1" xfId="0" applyNumberFormat="1" applyFont="1" applyFill="1" applyBorder="1" applyAlignment="1">
      <alignment vertical="center" wrapText="1"/>
    </xf>
    <xf numFmtId="185" fontId="1" fillId="24" borderId="1" xfId="0" applyNumberFormat="1" applyFont="1" applyFill="1" applyBorder="1" applyAlignment="1">
      <alignment horizontal="center" vertical="center" wrapText="1"/>
    </xf>
    <xf numFmtId="0" fontId="41" fillId="23" borderId="0" xfId="0" applyFont="1" applyFill="1" applyBorder="1"/>
    <xf numFmtId="0" fontId="81" fillId="25" borderId="0" xfId="13" applyFont="1" applyFill="1" applyBorder="1" applyAlignment="1">
      <alignment horizontal="center" vertical="center" wrapText="1"/>
    </xf>
    <xf numFmtId="0" fontId="82" fillId="4" borderId="0" xfId="0" applyFont="1" applyFill="1" applyBorder="1" applyAlignment="1"/>
    <xf numFmtId="0" fontId="44" fillId="0" borderId="0" xfId="0" applyFont="1" applyFill="1" applyBorder="1"/>
    <xf numFmtId="0" fontId="59" fillId="4" borderId="1" xfId="0" applyFont="1" applyFill="1" applyBorder="1" applyAlignment="1">
      <alignment horizontal="center" vertical="center"/>
    </xf>
    <xf numFmtId="185" fontId="52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 applyProtection="1">
      <alignment horizontal="center" vertical="center" wrapText="1"/>
      <protection locked="0"/>
    </xf>
    <xf numFmtId="185" fontId="83" fillId="4" borderId="1" xfId="0" applyNumberFormat="1" applyFont="1" applyFill="1" applyBorder="1" applyAlignment="1">
      <alignment horizontal="center" vertical="center"/>
    </xf>
    <xf numFmtId="185" fontId="84" fillId="4" borderId="1" xfId="0" applyNumberFormat="1" applyFont="1" applyFill="1" applyBorder="1" applyAlignment="1">
      <alignment horizontal="center" vertical="center"/>
    </xf>
    <xf numFmtId="182" fontId="52" fillId="4" borderId="1" xfId="0" applyNumberFormat="1" applyFont="1" applyFill="1" applyBorder="1" applyAlignment="1">
      <alignment horizontal="center" vertical="center" wrapText="1"/>
    </xf>
    <xf numFmtId="49" fontId="52" fillId="4" borderId="1" xfId="0" applyNumberFormat="1" applyFont="1" applyFill="1" applyBorder="1" applyAlignment="1">
      <alignment horizontal="center" vertical="center" wrapText="1"/>
    </xf>
    <xf numFmtId="185" fontId="85" fillId="4" borderId="1" xfId="0" applyNumberFormat="1" applyFont="1" applyFill="1" applyBorder="1" applyAlignment="1">
      <alignment horizontal="center" vertical="center"/>
    </xf>
    <xf numFmtId="0" fontId="52" fillId="4" borderId="1" xfId="0" applyFont="1" applyFill="1" applyBorder="1" applyAlignment="1">
      <alignment horizontal="center" vertical="center" wrapText="1"/>
    </xf>
    <xf numFmtId="185" fontId="52" fillId="4" borderId="0" xfId="0" applyNumberFormat="1" applyFont="1" applyFill="1" applyBorder="1" applyAlignment="1">
      <alignment horizontal="center" vertical="center"/>
    </xf>
    <xf numFmtId="185" fontId="85" fillId="4" borderId="0" xfId="0" applyNumberFormat="1" applyFont="1" applyFill="1" applyBorder="1" applyAlignment="1">
      <alignment horizontal="center" vertical="center"/>
    </xf>
    <xf numFmtId="49" fontId="34" fillId="4" borderId="0" xfId="0" applyNumberFormat="1" applyFont="1" applyFill="1" applyBorder="1" applyAlignment="1" applyProtection="1">
      <alignment horizontal="center" vertical="center" wrapText="1"/>
      <protection locked="0"/>
    </xf>
    <xf numFmtId="182" fontId="34" fillId="4" borderId="0" xfId="0" applyNumberFormat="1" applyFont="1" applyFill="1" applyBorder="1" applyAlignment="1">
      <alignment horizontal="center" vertical="center" wrapText="1"/>
    </xf>
    <xf numFmtId="49" fontId="34" fillId="4" borderId="0" xfId="0" applyNumberFormat="1" applyFont="1" applyFill="1" applyBorder="1" applyAlignment="1">
      <alignment horizontal="center" vertical="center" wrapText="1"/>
    </xf>
    <xf numFmtId="0" fontId="34" fillId="4" borderId="0" xfId="0" applyFont="1" applyFill="1" applyBorder="1" applyAlignment="1">
      <alignment horizontal="center" vertical="center" wrapText="1"/>
    </xf>
    <xf numFmtId="0" fontId="86" fillId="4" borderId="0" xfId="0" applyFont="1" applyFill="1" applyAlignment="1">
      <alignment horizontal="left" vertical="center"/>
    </xf>
    <xf numFmtId="0" fontId="0" fillId="4" borderId="0" xfId="0" applyFill="1" applyBorder="1" applyAlignment="1">
      <alignment horizontal="left"/>
    </xf>
    <xf numFmtId="0" fontId="87" fillId="4" borderId="0" xfId="0" applyFont="1" applyFill="1" applyBorder="1"/>
    <xf numFmtId="0" fontId="88" fillId="4" borderId="0" xfId="0" applyFont="1" applyFill="1" applyBorder="1"/>
    <xf numFmtId="0" fontId="89" fillId="4" borderId="0" xfId="13" applyFont="1" applyFill="1" applyBorder="1" applyAlignment="1"/>
    <xf numFmtId="0" fontId="0" fillId="4" borderId="0" xfId="0" applyFill="1"/>
    <xf numFmtId="0" fontId="0" fillId="4" borderId="0" xfId="0" applyFill="1" applyBorder="1" applyProtection="1">
      <protection locked="0"/>
    </xf>
    <xf numFmtId="0" fontId="86" fillId="4" borderId="0" xfId="0" applyFont="1" applyFill="1" applyAlignment="1">
      <alignment horizontal="center" vertical="center"/>
    </xf>
  </cellXfs>
  <cellStyles count="81">
    <cellStyle name="常规" xfId="0" builtinId="0"/>
    <cellStyle name="Style 3" xfId="1"/>
    <cellStyle name="货币[0]" xfId="2" builtinId="7"/>
    <cellStyle name="20% - 强调文字颜色 3" xfId="3" builtinId="38"/>
    <cellStyle name="输入" xfId="4" builtinId="20"/>
    <cellStyle name="货币" xfId="5" builtinId="4"/>
    <cellStyle name="Style 12" xfId="6"/>
    <cellStyle name="Style 5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Style 14" xfId="34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杨兓h" xfId="48"/>
    <cellStyle name="强调文字颜色 5" xfId="49" builtinId="45"/>
    <cellStyle name="40% - 强调文字颜色 5" xfId="50" builtinId="47"/>
    <cellStyle name="Style 10" xfId="51"/>
    <cellStyle name="60% - 强调文字颜色 5" xfId="52" builtinId="48"/>
    <cellStyle name="强调文字颜色 6" xfId="53" builtinId="49"/>
    <cellStyle name="40% - 强调文字颜色 6" xfId="54" builtinId="51"/>
    <cellStyle name="Style 11" xfId="55"/>
    <cellStyle name="60% - 强调文字颜色 6" xfId="56" builtinId="52"/>
    <cellStyle name="Style 13" xfId="57"/>
    <cellStyle name="]" xfId="58"/>
    <cellStyle name="Style 18" xfId="59"/>
    <cellStyle name="Style 1" xfId="60"/>
    <cellStyle name="Style 15" xfId="61"/>
    <cellStyle name="Style 16" xfId="62"/>
    <cellStyle name="Style 17" xfId="63"/>
    <cellStyle name="Style 2" xfId="64"/>
    <cellStyle name="Style 4" xfId="65"/>
    <cellStyle name="Style 6" xfId="66"/>
    <cellStyle name="Style 7" xfId="67"/>
    <cellStyle name="Style 8" xfId="68"/>
    <cellStyle name="Style 9" xfId="69"/>
    <cellStyle name="Y" xfId="70"/>
    <cellStyle name="酬" xfId="71"/>
    <cellStyle name="豟孥芘" xfId="72"/>
    <cellStyle name="箋" xfId="73"/>
    <cellStyle name="冏" xfId="74"/>
    <cellStyle name="掔兓h" xfId="75"/>
    <cellStyle name="恬" xfId="76"/>
    <cellStyle name="顨" xfId="77"/>
    <cellStyle name="亐" xfId="78"/>
    <cellStyle name="咋来" xfId="79"/>
    <cellStyle name="醉敠g" xfId="80"/>
  </cellStyles>
  <dxfs count="7">
    <dxf>
      <font>
        <name val="微软雅黑"/>
        <scheme val="none"/>
        <charset val="134"/>
        <family val="0"/>
        <b val="0"/>
        <i val="0"/>
        <strike val="0"/>
        <u val="none"/>
        <sz val="9"/>
        <color theme="1"/>
      </font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theme="1"/>
      </font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theme="1"/>
      </font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theme="1"/>
      </font>
    </dxf>
    <dxf>
      <font>
        <b val="1"/>
        <i val="0"/>
        <color theme="1" tint="0.249946592608417"/>
      </font>
      <fill>
        <patternFill patternType="solid">
          <bgColor theme="2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 val="1"/>
        <i val="0"/>
      </font>
      <border>
        <bottom style="thin">
          <color theme="1" tint="0.499984740745262"/>
        </bottom>
      </border>
    </dxf>
    <dxf>
      <border>
        <horizontal style="thin">
          <color theme="0" tint="-0.249946592608417"/>
        </horizontal>
      </border>
    </dxf>
  </dxfs>
  <tableStyles count="1" defaultTableStyle="TableStyleMedium2" defaultPivotStyle="PivotStyleLight16">
    <tableStyle name="预算表格" pivot="0" count="3">
      <tableStyleElement type="wholeTable" dxfId="6"/>
      <tableStyleElement type="headerRow" dxfId="5"/>
      <tableStyleElement type="totalRow" dxfId="4"/>
    </tableStyle>
  </tableStyles>
  <colors>
    <mruColors>
      <color rgb="00FFFFCC"/>
      <color rgb="00FFCCFF"/>
      <color rgb="00FF7C80"/>
      <color rgb="00FF9933"/>
      <color rgb="00FF6600"/>
      <color rgb="00FF99FF"/>
      <color rgb="00FF66FF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资产负债比例</a:t>
            </a:r>
          </a:p>
        </c:rich>
      </c:tx>
      <c:layout>
        <c:manualLayout>
          <c:xMode val="edge"/>
          <c:yMode val="edge"/>
          <c:x val="0.14494509516265"/>
          <c:y val="0.048849696204740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Lbls>
            <c:dLbl>
              <c:idx val="0"/>
              <c:layout>
                <c:manualLayout>
                  <c:x val="-0.232037022447644"/>
                  <c:y val="-0.22903253786312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80881368702856"/>
                  <c:y val="0.042504259272633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 资产负债表'!$A$35:$A$36</c:f>
              <c:strCache>
                <c:ptCount val="2"/>
                <c:pt idx="0">
                  <c:v>净资产</c:v>
                </c:pt>
                <c:pt idx="1">
                  <c:v>负债</c:v>
                </c:pt>
              </c:strCache>
            </c:strRef>
          </c:cat>
          <c:val>
            <c:numRef>
              <c:f>'1 资产负债表'!$B$35:$B$36</c:f>
              <c:numCache>
                <c:formatCode>#,##0_);\(#,##0\)</c:formatCode>
                <c:ptCount val="2"/>
                <c:pt idx="0">
                  <c:v>2288686.74852564</c:v>
                </c:pt>
                <c:pt idx="1">
                  <c:v>1255163.39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33314469843"/>
          <c:y val="0.055509225490023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支出分布图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'2.1支出'!$B$18:$P$18</c:f>
              <c:strCache>
                <c:ptCount val="15"/>
                <c:pt idx="0">
                  <c:v>房租支出</c:v>
                </c:pt>
                <c:pt idx="1" c:formatCode="#,##0.00_ ">
                  <c:v>房贷支出</c:v>
                </c:pt>
                <c:pt idx="2">
                  <c:v>水电汽物业通讯</c:v>
                </c:pt>
                <c:pt idx="3">
                  <c:v>基本生活消费</c:v>
                </c:pt>
                <c:pt idx="4">
                  <c:v>安全基金定期存款</c:v>
                </c:pt>
                <c:pt idx="5">
                  <c:v>教育支出</c:v>
                </c:pt>
                <c:pt idx="6">
                  <c:v>加油停车费保险</c:v>
                </c:pt>
                <c:pt idx="7">
                  <c:v>娱乐购物礼品礼金</c:v>
                </c:pt>
                <c:pt idx="8">
                  <c:v>父母生活费</c:v>
                </c:pt>
                <c:pt idx="9">
                  <c:v>子女养育支出</c:v>
                </c:pt>
                <c:pt idx="10">
                  <c:v>证券投资</c:v>
                </c:pt>
                <c:pt idx="11">
                  <c:v>定期存款</c:v>
                </c:pt>
                <c:pt idx="12">
                  <c:v>活期存款</c:v>
                </c:pt>
                <c:pt idx="13">
                  <c:v>宠物</c:v>
                </c:pt>
                <c:pt idx="14">
                  <c:v>其他</c:v>
                </c:pt>
              </c:strCache>
            </c:strRef>
          </c:cat>
          <c:val>
            <c:numRef>
              <c:f>'2.1支出'!$B$19:$P$19</c:f>
              <c:numCache>
                <c:formatCode>General</c:formatCode>
                <c:ptCount val="15"/>
                <c:pt idx="0">
                  <c:v>24000</c:v>
                </c:pt>
                <c:pt idx="1" c:formatCode="#,##0.00_ ">
                  <c:v>38407.2</c:v>
                </c:pt>
                <c:pt idx="2">
                  <c:v>6651.7088</c:v>
                </c:pt>
                <c:pt idx="3">
                  <c:v>28570.128</c:v>
                </c:pt>
                <c:pt idx="4">
                  <c:v>5000</c:v>
                </c:pt>
                <c:pt idx="5">
                  <c:v>25689.99</c:v>
                </c:pt>
                <c:pt idx="6">
                  <c:v>39072.464</c:v>
                </c:pt>
                <c:pt idx="7">
                  <c:v>17802.324</c:v>
                </c:pt>
                <c:pt idx="8">
                  <c:v>11400</c:v>
                </c:pt>
                <c:pt idx="9">
                  <c:v>44209</c:v>
                </c:pt>
                <c:pt idx="10">
                  <c:v>275000</c:v>
                </c:pt>
                <c:pt idx="11">
                  <c:v>6000</c:v>
                </c:pt>
                <c:pt idx="12">
                  <c:v>9600</c:v>
                </c:pt>
                <c:pt idx="13">
                  <c:v>8890</c:v>
                </c:pt>
                <c:pt idx="14">
                  <c:v>31790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sz="16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家庭支出分类统计</a:t>
            </a:r>
            <a:endParaRPr lang="zh-CN" sz="16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>
        <c:manualLayout>
          <c:xMode val="edge"/>
          <c:yMode val="edge"/>
          <c:x val="0.430230150552352"/>
          <c:y val="0.005965814515536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2155423364131"/>
          <c:y val="0.0514583827365426"/>
          <c:w val="0.675395519554487"/>
          <c:h val="0.505114220219745"/>
        </c:manualLayout>
      </c:layout>
      <c:barChart>
        <c:barDir val="bar"/>
        <c:grouping val="stacked"/>
        <c:varyColors val="0"/>
        <c:ser>
          <c:idx val="14"/>
          <c:order val="0"/>
          <c:tx>
            <c:strRef>
              <c:f>'2.1支出'!$C$1</c:f>
              <c:strCache>
                <c:ptCount val="1"/>
                <c:pt idx="0">
                  <c:v>房贷支出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'2.1支出'!$A$3:$A$14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'2.1支出'!$C$3:$C$14</c:f>
              <c:numCache>
                <c:formatCode>#,##0_ </c:formatCode>
                <c:ptCount val="12"/>
                <c:pt idx="0">
                  <c:v>3200.6</c:v>
                </c:pt>
                <c:pt idx="1">
                  <c:v>3200.6</c:v>
                </c:pt>
                <c:pt idx="2">
                  <c:v>3200.6</c:v>
                </c:pt>
                <c:pt idx="3">
                  <c:v>3200.6</c:v>
                </c:pt>
                <c:pt idx="4">
                  <c:v>3200.6</c:v>
                </c:pt>
                <c:pt idx="5">
                  <c:v>3200.6</c:v>
                </c:pt>
                <c:pt idx="6">
                  <c:v>3200.6</c:v>
                </c:pt>
                <c:pt idx="7">
                  <c:v>3200.6</c:v>
                </c:pt>
                <c:pt idx="8">
                  <c:v>3200.6</c:v>
                </c:pt>
                <c:pt idx="9">
                  <c:v>3200.6</c:v>
                </c:pt>
                <c:pt idx="10">
                  <c:v>3200.6</c:v>
                </c:pt>
                <c:pt idx="11">
                  <c:v>3200.6</c:v>
                </c:pt>
              </c:numCache>
            </c:numRef>
          </c:val>
        </c:ser>
        <c:ser>
          <c:idx val="18"/>
          <c:order val="1"/>
          <c:tx>
            <c:strRef>
              <c:f>'2.1支出'!$F$1</c:f>
              <c:strCache>
                <c:ptCount val="1"/>
                <c:pt idx="0">
                  <c:v>安全基金定期存款</c:v>
                </c:pt>
              </c:strCache>
            </c:strRef>
          </c:tx>
          <c:spPr>
            <a:gradFill rotWithShape="1">
              <a:gsLst>
                <a:gs pos="0">
                  <a:srgbClr val="7B32B2"/>
                </a:gs>
                <a:gs pos="100000">
                  <a:srgbClr val="401A5D"/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'2.1支出'!$A$3:$A$14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'2.1支出'!$F$3:$F$14</c:f>
              <c:numCache>
                <c:formatCode>#,##0_ </c:formatCode>
                <c:ptCount val="12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</c:numCache>
            </c:numRef>
          </c:val>
        </c:ser>
        <c:ser>
          <c:idx val="23"/>
          <c:order val="2"/>
          <c:tx>
            <c:strRef>
              <c:f>'2.1支出'!$E$1</c:f>
              <c:strCache>
                <c:ptCount val="1"/>
                <c:pt idx="0">
                  <c:v>基本生活消费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val>
            <c:numRef>
              <c:f>'2.1支出'!$E$3:$E$14</c:f>
              <c:numCache>
                <c:formatCode>#,##0_ </c:formatCode>
                <c:ptCount val="12"/>
                <c:pt idx="0">
                  <c:v>1442.7</c:v>
                </c:pt>
                <c:pt idx="1">
                  <c:v>1161.963</c:v>
                </c:pt>
                <c:pt idx="2">
                  <c:v>1420.505</c:v>
                </c:pt>
                <c:pt idx="3">
                  <c:v>3280.554</c:v>
                </c:pt>
                <c:pt idx="4">
                  <c:v>2040.066</c:v>
                </c:pt>
                <c:pt idx="5">
                  <c:v>4568.4</c:v>
                </c:pt>
                <c:pt idx="6">
                  <c:v>1665</c:v>
                </c:pt>
                <c:pt idx="7">
                  <c:v>2252.295</c:v>
                </c:pt>
                <c:pt idx="8">
                  <c:v>3282.748</c:v>
                </c:pt>
                <c:pt idx="9">
                  <c:v>2143.917</c:v>
                </c:pt>
                <c:pt idx="10">
                  <c:v>2766.123</c:v>
                </c:pt>
                <c:pt idx="11">
                  <c:v>2545.857</c:v>
                </c:pt>
              </c:numCache>
            </c:numRef>
          </c:val>
        </c:ser>
        <c:ser>
          <c:idx val="16"/>
          <c:order val="3"/>
          <c:tx>
            <c:strRef>
              <c:f>'2.1支出'!$J$1</c:f>
              <c:strCache>
                <c:ptCount val="1"/>
                <c:pt idx="0">
                  <c:v>父母生活费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'2.1支出'!$A$3:$A$14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'2.1支出'!$J$3:$J$14</c:f>
              <c:numCache>
                <c:formatCode>#,##0_ </c:formatCode>
                <c:ptCount val="12"/>
                <c:pt idx="0">
                  <c:v>950</c:v>
                </c:pt>
                <c:pt idx="1">
                  <c:v>950</c:v>
                </c:pt>
                <c:pt idx="2">
                  <c:v>950</c:v>
                </c:pt>
                <c:pt idx="3">
                  <c:v>950</c:v>
                </c:pt>
                <c:pt idx="4">
                  <c:v>950</c:v>
                </c:pt>
                <c:pt idx="5">
                  <c:v>950</c:v>
                </c:pt>
                <c:pt idx="6">
                  <c:v>950</c:v>
                </c:pt>
                <c:pt idx="7">
                  <c:v>950</c:v>
                </c:pt>
                <c:pt idx="8">
                  <c:v>950</c:v>
                </c:pt>
                <c:pt idx="9">
                  <c:v>950</c:v>
                </c:pt>
                <c:pt idx="10">
                  <c:v>950</c:v>
                </c:pt>
                <c:pt idx="11">
                  <c:v>950</c:v>
                </c:pt>
              </c:numCache>
            </c:numRef>
          </c:val>
        </c:ser>
        <c:ser>
          <c:idx val="20"/>
          <c:order val="4"/>
          <c:tx>
            <c:strRef>
              <c:f>'2.1支出'!$H$1</c:f>
              <c:strCache>
                <c:ptCount val="1"/>
                <c:pt idx="0">
                  <c:v>加油停车费保险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'2.1支出'!$A$3:$A$14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'2.1支出'!$H$3:$H$14</c:f>
              <c:numCache>
                <c:formatCode>#,##0_ </c:formatCode>
                <c:ptCount val="12"/>
                <c:pt idx="0">
                  <c:v>4099.864</c:v>
                </c:pt>
                <c:pt idx="1">
                  <c:v>48.48</c:v>
                </c:pt>
                <c:pt idx="2">
                  <c:v>5833.6</c:v>
                </c:pt>
                <c:pt idx="3">
                  <c:v>3472.112</c:v>
                </c:pt>
                <c:pt idx="4">
                  <c:v>3230.328</c:v>
                </c:pt>
                <c:pt idx="5">
                  <c:v>3354.088</c:v>
                </c:pt>
                <c:pt idx="6">
                  <c:v>2818.968</c:v>
                </c:pt>
                <c:pt idx="7">
                  <c:v>2245.672</c:v>
                </c:pt>
                <c:pt idx="8">
                  <c:v>4680.832</c:v>
                </c:pt>
                <c:pt idx="9">
                  <c:v>2139.536</c:v>
                </c:pt>
                <c:pt idx="10">
                  <c:v>2989.592</c:v>
                </c:pt>
                <c:pt idx="11">
                  <c:v>4159.392</c:v>
                </c:pt>
              </c:numCache>
            </c:numRef>
          </c:val>
        </c:ser>
        <c:ser>
          <c:idx val="15"/>
          <c:order val="5"/>
          <c:tx>
            <c:strRef>
              <c:f>'2.1支出'!$D$1</c:f>
              <c:strCache>
                <c:ptCount val="1"/>
                <c:pt idx="0">
                  <c:v>水电汽物业通讯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'2.1支出'!$A$3:$A$14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'2.1支出'!$D$3:$D$14</c:f>
              <c:numCache>
                <c:formatCode>#,##0_ </c:formatCode>
                <c:ptCount val="12"/>
                <c:pt idx="0">
                  <c:v>537.6635</c:v>
                </c:pt>
                <c:pt idx="1">
                  <c:v>516.4885</c:v>
                </c:pt>
                <c:pt idx="2">
                  <c:v>364.6698</c:v>
                </c:pt>
                <c:pt idx="3">
                  <c:v>129.8088</c:v>
                </c:pt>
                <c:pt idx="4">
                  <c:v>1075.2786</c:v>
                </c:pt>
                <c:pt idx="5">
                  <c:v>16.94</c:v>
                </c:pt>
                <c:pt idx="6">
                  <c:v>481.4469</c:v>
                </c:pt>
                <c:pt idx="7">
                  <c:v>59.29</c:v>
                </c:pt>
                <c:pt idx="8">
                  <c:v>422.3868</c:v>
                </c:pt>
                <c:pt idx="9">
                  <c:v>1832.3756</c:v>
                </c:pt>
                <c:pt idx="10">
                  <c:v>635.7824</c:v>
                </c:pt>
                <c:pt idx="11">
                  <c:v>579.5779</c:v>
                </c:pt>
              </c:numCache>
            </c:numRef>
          </c:val>
        </c:ser>
        <c:ser>
          <c:idx val="21"/>
          <c:order val="6"/>
          <c:tx>
            <c:strRef>
              <c:f>'2.1支出'!$I$1</c:f>
              <c:strCache>
                <c:ptCount val="1"/>
                <c:pt idx="0">
                  <c:v>娱乐购物礼品礼金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'2.1支出'!$A$3:$A$14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'2.1支出'!$I$3:$I$14</c:f>
              <c:numCache>
                <c:formatCode>#,##0_ </c:formatCode>
                <c:ptCount val="12"/>
                <c:pt idx="0">
                  <c:v>3465</c:v>
                </c:pt>
                <c:pt idx="1">
                  <c:v>2013.6</c:v>
                </c:pt>
                <c:pt idx="2">
                  <c:v>1147.566</c:v>
                </c:pt>
                <c:pt idx="3">
                  <c:v>1445.808</c:v>
                </c:pt>
                <c:pt idx="4">
                  <c:v>1705.668</c:v>
                </c:pt>
                <c:pt idx="5">
                  <c:v>1389.798</c:v>
                </c:pt>
                <c:pt idx="6">
                  <c:v>706.68</c:v>
                </c:pt>
                <c:pt idx="7">
                  <c:v>1001.82</c:v>
                </c:pt>
                <c:pt idx="8">
                  <c:v>461.544</c:v>
                </c:pt>
                <c:pt idx="9">
                  <c:v>728.124</c:v>
                </c:pt>
                <c:pt idx="10">
                  <c:v>1854.096</c:v>
                </c:pt>
                <c:pt idx="11">
                  <c:v>1882.62</c:v>
                </c:pt>
              </c:numCache>
            </c:numRef>
          </c:val>
        </c:ser>
        <c:ser>
          <c:idx val="19"/>
          <c:order val="7"/>
          <c:tx>
            <c:strRef>
              <c:f>'2.1支出'!$G$1</c:f>
              <c:strCache>
                <c:ptCount val="1"/>
                <c:pt idx="0">
                  <c:v>教育支出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'2.1支出'!$A$3:$A$14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'2.1支出'!$G$3:$G$14</c:f>
              <c:numCache>
                <c:formatCode>#,##0_ </c:formatCode>
                <c:ptCount val="12"/>
                <c:pt idx="0">
                  <c:v>2562.415</c:v>
                </c:pt>
                <c:pt idx="1">
                  <c:v>1300</c:v>
                </c:pt>
                <c:pt idx="2">
                  <c:v>3646</c:v>
                </c:pt>
                <c:pt idx="3">
                  <c:v>2170.07</c:v>
                </c:pt>
                <c:pt idx="4">
                  <c:v>2018.955</c:v>
                </c:pt>
                <c:pt idx="5">
                  <c:v>2096.305</c:v>
                </c:pt>
                <c:pt idx="6">
                  <c:v>1761.855</c:v>
                </c:pt>
                <c:pt idx="7">
                  <c:v>1403.545</c:v>
                </c:pt>
                <c:pt idx="8">
                  <c:v>2925.52</c:v>
                </c:pt>
                <c:pt idx="9">
                  <c:v>1337.21</c:v>
                </c:pt>
                <c:pt idx="10">
                  <c:v>1868.495</c:v>
                </c:pt>
                <c:pt idx="11">
                  <c:v>2599.62</c:v>
                </c:pt>
              </c:numCache>
            </c:numRef>
          </c:val>
        </c:ser>
        <c:ser>
          <c:idx val="0"/>
          <c:order val="8"/>
          <c:tx>
            <c:strRef>
              <c:f>'2.1支出'!$K$1</c:f>
              <c:strCache>
                <c:ptCount val="1"/>
                <c:pt idx="0">
                  <c:v>子女养育支出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'2.1支出'!$A$3:$A$14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'2.1支出'!$K$3:$K$14</c:f>
              <c:numCache>
                <c:formatCode>#,##0_ </c:formatCode>
                <c:ptCount val="12"/>
                <c:pt idx="0">
                  <c:v>3000</c:v>
                </c:pt>
                <c:pt idx="1">
                  <c:v>2300</c:v>
                </c:pt>
                <c:pt idx="2">
                  <c:v>4500</c:v>
                </c:pt>
                <c:pt idx="3">
                  <c:v>2689</c:v>
                </c:pt>
                <c:pt idx="4">
                  <c:v>4400</c:v>
                </c:pt>
                <c:pt idx="5">
                  <c:v>2900</c:v>
                </c:pt>
                <c:pt idx="6">
                  <c:v>3000</c:v>
                </c:pt>
                <c:pt idx="7">
                  <c:v>4900</c:v>
                </c:pt>
                <c:pt idx="8">
                  <c:v>3200</c:v>
                </c:pt>
                <c:pt idx="9">
                  <c:v>5100</c:v>
                </c:pt>
                <c:pt idx="10">
                  <c:v>4300</c:v>
                </c:pt>
                <c:pt idx="11">
                  <c:v>3920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651196928"/>
        <c:axId val="651193976"/>
      </c:barChart>
      <c:catAx>
        <c:axId val="651196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1193976"/>
        <c:crosses val="autoZero"/>
        <c:auto val="1"/>
        <c:lblAlgn val="ctr"/>
        <c:lblOffset val="100"/>
        <c:noMultiLvlLbl val="0"/>
      </c:catAx>
      <c:valAx>
        <c:axId val="65119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11969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837839290387553"/>
          <c:y val="0.0598132487667371"/>
          <c:w val="0.160438551173871"/>
          <c:h val="0.441067653276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tx1">
        <a:lumMod val="65000"/>
        <a:lumOff val="35000"/>
      </a:schemeClr>
    </a:solidFill>
    <a:ln>
      <a:noFill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0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月度家庭理财收入分析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[1]Sheet1!$B$3</c:f>
              <c:strCache>
                <c:ptCount val="1"/>
                <c:pt idx="0">
                  <c:v>劳务收入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delete val="1"/>
          </c:dLbls>
          <c:cat>
            <c:strRef>
              <c:f>[1]Sheet1!$C$2:$H$2</c:f>
              <c:strCache>
                <c:ptCount val="6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</c:strCache>
            </c:strRef>
          </c:cat>
          <c:val>
            <c:numRef>
              <c:f>[1]Sheet1!$C$3:$H$3</c:f>
              <c:numCache>
                <c:formatCode>General</c:formatCode>
                <c:ptCount val="6"/>
                <c:pt idx="0">
                  <c:v>27600</c:v>
                </c:pt>
                <c:pt idx="1">
                  <c:v>25760</c:v>
                </c:pt>
                <c:pt idx="2">
                  <c:v>30820</c:v>
                </c:pt>
                <c:pt idx="3">
                  <c:v>34960</c:v>
                </c:pt>
                <c:pt idx="4">
                  <c:v>23920</c:v>
                </c:pt>
                <c:pt idx="5">
                  <c:v>27600</c:v>
                </c:pt>
              </c:numCache>
            </c:numRef>
          </c:val>
        </c:ser>
        <c:ser>
          <c:idx val="1"/>
          <c:order val="1"/>
          <c:tx>
            <c:strRef>
              <c:f>[1]Sheet1!$B$4</c:f>
              <c:strCache>
                <c:ptCount val="1"/>
                <c:pt idx="0">
                  <c:v>保险收入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delete val="1"/>
          </c:dLbls>
          <c:cat>
            <c:strRef>
              <c:f>[1]Sheet1!$C$2:$H$2</c:f>
              <c:strCache>
                <c:ptCount val="6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</c:strCache>
            </c:strRef>
          </c:cat>
          <c:val>
            <c:numRef>
              <c:f>[1]Sheet1!$C$4:$H$4</c:f>
              <c:numCache>
                <c:formatCode>General</c:formatCode>
                <c:ptCount val="6"/>
                <c:pt idx="0">
                  <c:v>3972.192</c:v>
                </c:pt>
                <c:pt idx="1">
                  <c:v>5296.256</c:v>
                </c:pt>
                <c:pt idx="2">
                  <c:v>1324.064</c:v>
                </c:pt>
                <c:pt idx="3">
                  <c:v>2648.128</c:v>
                </c:pt>
                <c:pt idx="4">
                  <c:v>2648.128</c:v>
                </c:pt>
                <c:pt idx="5">
                  <c:v>3972.192</c:v>
                </c:pt>
              </c:numCache>
            </c:numRef>
          </c:val>
        </c:ser>
        <c:ser>
          <c:idx val="2"/>
          <c:order val="2"/>
          <c:tx>
            <c:strRef>
              <c:f>[1]Sheet1!$B$5</c:f>
              <c:strCache>
                <c:ptCount val="1"/>
                <c:pt idx="0">
                  <c:v>炒股收入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dLbls>
            <c:delete val="1"/>
          </c:dLbls>
          <c:cat>
            <c:strRef>
              <c:f>[1]Sheet1!$C$2:$H$2</c:f>
              <c:strCache>
                <c:ptCount val="6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</c:strCache>
            </c:strRef>
          </c:cat>
          <c:val>
            <c:numRef>
              <c:f>[1]Sheet1!$C$5:$H$5</c:f>
              <c:numCache>
                <c:formatCode>General</c:formatCode>
                <c:ptCount val="6"/>
                <c:pt idx="0">
                  <c:v>26481.28</c:v>
                </c:pt>
                <c:pt idx="1">
                  <c:v>-13240.64</c:v>
                </c:pt>
                <c:pt idx="2">
                  <c:v>-10592.512</c:v>
                </c:pt>
                <c:pt idx="3">
                  <c:v>11916.576</c:v>
                </c:pt>
                <c:pt idx="4">
                  <c:v>3972.192</c:v>
                </c:pt>
                <c:pt idx="5">
                  <c:v>-11916.576</c:v>
                </c:pt>
              </c:numCache>
            </c:numRef>
          </c:val>
        </c:ser>
        <c:ser>
          <c:idx val="3"/>
          <c:order val="3"/>
          <c:tx>
            <c:strRef>
              <c:f>[1]Sheet1!$B$6</c:f>
              <c:strCache>
                <c:ptCount val="1"/>
                <c:pt idx="0">
                  <c:v>银行理财收入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dLbls>
            <c:delete val="1"/>
          </c:dLbls>
          <c:cat>
            <c:strRef>
              <c:f>[1]Sheet1!$C$2:$H$2</c:f>
              <c:strCache>
                <c:ptCount val="6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</c:strCache>
            </c:strRef>
          </c:cat>
          <c:val>
            <c:numRef>
              <c:f>[1]Sheet1!$C$6:$H$6</c:f>
              <c:numCache>
                <c:formatCode>General</c:formatCode>
                <c:ptCount val="6"/>
                <c:pt idx="0">
                  <c:v>1059.2512</c:v>
                </c:pt>
                <c:pt idx="1">
                  <c:v>1059.2512</c:v>
                </c:pt>
                <c:pt idx="2">
                  <c:v>1059.2512</c:v>
                </c:pt>
                <c:pt idx="3">
                  <c:v>1059.2512</c:v>
                </c:pt>
                <c:pt idx="4">
                  <c:v>1059.2512</c:v>
                </c:pt>
                <c:pt idx="5">
                  <c:v>1059.2512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axId val="426594624"/>
        <c:axId val="426594952"/>
      </c:barChart>
      <c:catAx>
        <c:axId val="42659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6594952"/>
        <c:crosses val="autoZero"/>
        <c:auto val="1"/>
        <c:lblAlgn val="ctr"/>
        <c:lblOffset val="100"/>
        <c:noMultiLvlLbl val="0"/>
      </c:catAx>
      <c:valAx>
        <c:axId val="426594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659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 b="0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月度家庭理财收入分析</a:t>
            </a:r>
          </a:p>
        </c:rich>
      </c:tx>
      <c:layout>
        <c:manualLayout>
          <c:xMode val="edge"/>
          <c:yMode val="edge"/>
          <c:x val="0.339315445739713"/>
          <c:y val="0.012246562649400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[1]Sheet1!$B$3</c:f>
              <c:strCache>
                <c:ptCount val="1"/>
                <c:pt idx="0">
                  <c:v>劳务收入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[1]Sheet1!$C$2:$H$2</c:f>
              <c:strCache>
                <c:ptCount val="6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</c:strCache>
            </c:strRef>
          </c:cat>
          <c:val>
            <c:numRef>
              <c:f>[1]Sheet1!$C$3:$H$3</c:f>
              <c:numCache>
                <c:formatCode>General</c:formatCode>
                <c:ptCount val="6"/>
                <c:pt idx="0">
                  <c:v>27600</c:v>
                </c:pt>
                <c:pt idx="1">
                  <c:v>25760</c:v>
                </c:pt>
                <c:pt idx="2">
                  <c:v>30820</c:v>
                </c:pt>
                <c:pt idx="3">
                  <c:v>34960</c:v>
                </c:pt>
                <c:pt idx="4">
                  <c:v>23920</c:v>
                </c:pt>
                <c:pt idx="5">
                  <c:v>27600</c:v>
                </c:pt>
              </c:numCache>
            </c:numRef>
          </c:val>
        </c:ser>
        <c:ser>
          <c:idx val="1"/>
          <c:order val="1"/>
          <c:tx>
            <c:strRef>
              <c:f>[1]Sheet1!$B$4</c:f>
              <c:strCache>
                <c:ptCount val="1"/>
                <c:pt idx="0">
                  <c:v>保险收入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[1]Sheet1!$C$2:$H$2</c:f>
              <c:strCache>
                <c:ptCount val="6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</c:strCache>
            </c:strRef>
          </c:cat>
          <c:val>
            <c:numRef>
              <c:f>[1]Sheet1!$C$4:$H$4</c:f>
              <c:numCache>
                <c:formatCode>General</c:formatCode>
                <c:ptCount val="6"/>
                <c:pt idx="0">
                  <c:v>3972.192</c:v>
                </c:pt>
                <c:pt idx="1">
                  <c:v>5296.256</c:v>
                </c:pt>
                <c:pt idx="2">
                  <c:v>1324.064</c:v>
                </c:pt>
                <c:pt idx="3">
                  <c:v>2648.128</c:v>
                </c:pt>
                <c:pt idx="4">
                  <c:v>2648.128</c:v>
                </c:pt>
                <c:pt idx="5">
                  <c:v>3972.192</c:v>
                </c:pt>
              </c:numCache>
            </c:numRef>
          </c:val>
        </c:ser>
        <c:ser>
          <c:idx val="2"/>
          <c:order val="2"/>
          <c:tx>
            <c:strRef>
              <c:f>[1]Sheet1!$B$5</c:f>
              <c:strCache>
                <c:ptCount val="1"/>
                <c:pt idx="0">
                  <c:v>炒股收入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[1]Sheet1!$C$2:$H$2</c:f>
              <c:strCache>
                <c:ptCount val="6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</c:strCache>
            </c:strRef>
          </c:cat>
          <c:val>
            <c:numRef>
              <c:f>[1]Sheet1!$C$5:$H$5</c:f>
              <c:numCache>
                <c:formatCode>General</c:formatCode>
                <c:ptCount val="6"/>
                <c:pt idx="0">
                  <c:v>26481.28</c:v>
                </c:pt>
                <c:pt idx="1">
                  <c:v>-13240.64</c:v>
                </c:pt>
                <c:pt idx="2">
                  <c:v>-10592.512</c:v>
                </c:pt>
                <c:pt idx="3">
                  <c:v>11916.576</c:v>
                </c:pt>
                <c:pt idx="4">
                  <c:v>3972.192</c:v>
                </c:pt>
                <c:pt idx="5">
                  <c:v>-11916.576</c:v>
                </c:pt>
              </c:numCache>
            </c:numRef>
          </c:val>
        </c:ser>
        <c:ser>
          <c:idx val="3"/>
          <c:order val="3"/>
          <c:tx>
            <c:strRef>
              <c:f>[1]Sheet1!$B$6</c:f>
              <c:strCache>
                <c:ptCount val="1"/>
                <c:pt idx="0">
                  <c:v>银行理财收入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strRef>
              <c:f>[1]Sheet1!$C$2:$H$2</c:f>
              <c:strCache>
                <c:ptCount val="6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</c:strCache>
            </c:strRef>
          </c:cat>
          <c:val>
            <c:numRef>
              <c:f>[1]Sheet1!$C$6:$H$6</c:f>
              <c:numCache>
                <c:formatCode>General</c:formatCode>
                <c:ptCount val="6"/>
                <c:pt idx="0">
                  <c:v>1059.2512</c:v>
                </c:pt>
                <c:pt idx="1">
                  <c:v>1059.2512</c:v>
                </c:pt>
                <c:pt idx="2">
                  <c:v>1059.2512</c:v>
                </c:pt>
                <c:pt idx="3">
                  <c:v>1059.2512</c:v>
                </c:pt>
                <c:pt idx="4">
                  <c:v>1059.2512</c:v>
                </c:pt>
                <c:pt idx="5">
                  <c:v>1059.2512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594624"/>
        <c:axId val="426594952"/>
      </c:radarChart>
      <c:catAx>
        <c:axId val="42659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6594952"/>
        <c:crosses val="autoZero"/>
        <c:auto val="1"/>
        <c:lblAlgn val="ctr"/>
        <c:lblOffset val="100"/>
        <c:noMultiLvlLbl val="0"/>
      </c:catAx>
      <c:valAx>
        <c:axId val="42659495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accent1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659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月度家庭理财收入分析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[1]Sheet1!$B$3</c:f>
              <c:strCache>
                <c:ptCount val="1"/>
                <c:pt idx="0">
                  <c:v>劳务收入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dLbls>
            <c:delete val="1"/>
          </c:dLbls>
          <c:cat>
            <c:strRef>
              <c:f>[1]Sheet1!$C$2:$H$2</c:f>
              <c:strCache>
                <c:ptCount val="6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</c:strCache>
            </c:strRef>
          </c:cat>
          <c:val>
            <c:numRef>
              <c:f>[1]Sheet1!$C$3:$H$3</c:f>
              <c:numCache>
                <c:formatCode>General</c:formatCode>
                <c:ptCount val="6"/>
                <c:pt idx="0">
                  <c:v>27600</c:v>
                </c:pt>
                <c:pt idx="1">
                  <c:v>25760</c:v>
                </c:pt>
                <c:pt idx="2">
                  <c:v>30820</c:v>
                </c:pt>
                <c:pt idx="3">
                  <c:v>34960</c:v>
                </c:pt>
                <c:pt idx="4">
                  <c:v>23920</c:v>
                </c:pt>
                <c:pt idx="5">
                  <c:v>27600</c:v>
                </c:pt>
              </c:numCache>
            </c:numRef>
          </c:val>
        </c:ser>
        <c:ser>
          <c:idx val="1"/>
          <c:order val="1"/>
          <c:tx>
            <c:strRef>
              <c:f>[1]Sheet1!$B$4</c:f>
              <c:strCache>
                <c:ptCount val="1"/>
                <c:pt idx="0">
                  <c:v>保险收入</c:v>
                </c:pt>
              </c:strCache>
            </c:strRef>
          </c:tx>
          <c:spPr>
            <a:pattFill prst="ltUp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dLbls>
            <c:delete val="1"/>
          </c:dLbls>
          <c:cat>
            <c:strRef>
              <c:f>[1]Sheet1!$C$2:$H$2</c:f>
              <c:strCache>
                <c:ptCount val="6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</c:strCache>
            </c:strRef>
          </c:cat>
          <c:val>
            <c:numRef>
              <c:f>[1]Sheet1!$C$4:$H$4</c:f>
              <c:numCache>
                <c:formatCode>General</c:formatCode>
                <c:ptCount val="6"/>
                <c:pt idx="0">
                  <c:v>3972.192</c:v>
                </c:pt>
                <c:pt idx="1">
                  <c:v>5296.256</c:v>
                </c:pt>
                <c:pt idx="2">
                  <c:v>1324.064</c:v>
                </c:pt>
                <c:pt idx="3">
                  <c:v>2648.128</c:v>
                </c:pt>
                <c:pt idx="4">
                  <c:v>2648.128</c:v>
                </c:pt>
                <c:pt idx="5">
                  <c:v>3972.192</c:v>
                </c:pt>
              </c:numCache>
            </c:numRef>
          </c:val>
        </c:ser>
        <c:ser>
          <c:idx val="2"/>
          <c:order val="2"/>
          <c:tx>
            <c:strRef>
              <c:f>[1]Sheet1!$B$5</c:f>
              <c:strCache>
                <c:ptCount val="1"/>
                <c:pt idx="0">
                  <c:v>炒股收入</c:v>
                </c:pt>
              </c:strCache>
            </c:strRef>
          </c:tx>
          <c:spPr>
            <a:pattFill prst="ltUp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dLbls>
            <c:delete val="1"/>
          </c:dLbls>
          <c:cat>
            <c:strRef>
              <c:f>[1]Sheet1!$C$2:$H$2</c:f>
              <c:strCache>
                <c:ptCount val="6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</c:strCache>
            </c:strRef>
          </c:cat>
          <c:val>
            <c:numRef>
              <c:f>[1]Sheet1!$C$5:$H$5</c:f>
              <c:numCache>
                <c:formatCode>General</c:formatCode>
                <c:ptCount val="6"/>
                <c:pt idx="0">
                  <c:v>26481.28</c:v>
                </c:pt>
                <c:pt idx="1">
                  <c:v>-13240.64</c:v>
                </c:pt>
                <c:pt idx="2">
                  <c:v>-10592.512</c:v>
                </c:pt>
                <c:pt idx="3">
                  <c:v>11916.576</c:v>
                </c:pt>
                <c:pt idx="4">
                  <c:v>3972.192</c:v>
                </c:pt>
                <c:pt idx="5">
                  <c:v>-11916.576</c:v>
                </c:pt>
              </c:numCache>
            </c:numRef>
          </c:val>
        </c:ser>
        <c:ser>
          <c:idx val="3"/>
          <c:order val="3"/>
          <c:tx>
            <c:strRef>
              <c:f>[1]Sheet1!$B$6</c:f>
              <c:strCache>
                <c:ptCount val="1"/>
                <c:pt idx="0">
                  <c:v>银行理财收入</c:v>
                </c:pt>
              </c:strCache>
            </c:strRef>
          </c:tx>
          <c:spPr>
            <a:pattFill prst="ltUp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dLbls>
            <c:delete val="1"/>
          </c:dLbls>
          <c:cat>
            <c:strRef>
              <c:f>[1]Sheet1!$C$2:$H$2</c:f>
              <c:strCache>
                <c:ptCount val="6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</c:strCache>
            </c:strRef>
          </c:cat>
          <c:val>
            <c:numRef>
              <c:f>[1]Sheet1!$C$6:$H$6</c:f>
              <c:numCache>
                <c:formatCode>General</c:formatCode>
                <c:ptCount val="6"/>
                <c:pt idx="0">
                  <c:v>1059.2512</c:v>
                </c:pt>
                <c:pt idx="1">
                  <c:v>1059.2512</c:v>
                </c:pt>
                <c:pt idx="2">
                  <c:v>1059.2512</c:v>
                </c:pt>
                <c:pt idx="3">
                  <c:v>1059.2512</c:v>
                </c:pt>
                <c:pt idx="4">
                  <c:v>1059.2512</c:v>
                </c:pt>
                <c:pt idx="5">
                  <c:v>1059.2512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594624"/>
        <c:axId val="426594952"/>
      </c:areaChart>
      <c:catAx>
        <c:axId val="426594624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6594952"/>
        <c:crosses val="autoZero"/>
        <c:auto val="1"/>
        <c:lblAlgn val="ctr"/>
        <c:lblOffset val="100"/>
        <c:noMultiLvlLbl val="1"/>
      </c:catAx>
      <c:valAx>
        <c:axId val="42659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659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 sz="1000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'1 &#36164;&#20135;&#36127;&#20538;&#34920;'!A1"/><Relationship Id="rId8" Type="http://schemas.openxmlformats.org/officeDocument/2006/relationships/hyperlink" Target="#&#24635;&#34920;!A1"/><Relationship Id="rId7" Type="http://schemas.openxmlformats.org/officeDocument/2006/relationships/image" Target="../media/image7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6" Type="http://schemas.openxmlformats.org/officeDocument/2006/relationships/hyperlink" Target="#'0.4 &#26053;&#34892;&#39044;&#31639;'!A1"/><Relationship Id="rId25" Type="http://schemas.openxmlformats.org/officeDocument/2006/relationships/hyperlink" Target="#'0.3&#35013;&#20462;&#39044;&#31639;'!A1"/><Relationship Id="rId24" Type="http://schemas.openxmlformats.org/officeDocument/2006/relationships/hyperlink" Target="#'6 &#23384;&#27454;&#31649;&#29702;'!A1"/><Relationship Id="rId23" Type="http://schemas.openxmlformats.org/officeDocument/2006/relationships/hyperlink" Target="#'0 &#39044;&#31639;&#31649;&#29702;'!A1"/><Relationship Id="rId22" Type="http://schemas.openxmlformats.org/officeDocument/2006/relationships/hyperlink" Target="#'0.2&#36864;&#20241;&#20859;&#32769;&#36153;&#39044;&#31639;'!A1"/><Relationship Id="rId21" Type="http://schemas.openxmlformats.org/officeDocument/2006/relationships/hyperlink" Target="#'0.1 &#23376;&#22899;&#25945;&#32946;&#36153;&#39044;&#31639;'!A1"/><Relationship Id="rId20" Type="http://schemas.openxmlformats.org/officeDocument/2006/relationships/image" Target="../media/image10.wmf"/><Relationship Id="rId2" Type="http://schemas.openxmlformats.org/officeDocument/2006/relationships/image" Target="../media/image2.wmf"/><Relationship Id="rId19" Type="http://schemas.openxmlformats.org/officeDocument/2006/relationships/image" Target="../media/image9.wmf"/><Relationship Id="rId18" Type="http://schemas.openxmlformats.org/officeDocument/2006/relationships/image" Target="../media/image8.wmf"/><Relationship Id="rId17" Type="http://schemas.openxmlformats.org/officeDocument/2006/relationships/hyperlink" Target="#'5&#32929;&#31080;&#24066;&#20540;'!A1"/><Relationship Id="rId16" Type="http://schemas.openxmlformats.org/officeDocument/2006/relationships/hyperlink" Target="#'2.4 &#36824;&#27454;'!A1"/><Relationship Id="rId15" Type="http://schemas.openxmlformats.org/officeDocument/2006/relationships/hyperlink" Target="#'3 &#29616;&#37329;&#27969;&#34920;'!A1"/><Relationship Id="rId14" Type="http://schemas.openxmlformats.org/officeDocument/2006/relationships/hyperlink" Target="#'4&#20116;&#38505;&#19968;&#37329;&#20010;&#31246;'!A1"/><Relationship Id="rId13" Type="http://schemas.openxmlformats.org/officeDocument/2006/relationships/hyperlink" Target="#'2.3 &#20511;&#27454;'!A1"/><Relationship Id="rId12" Type="http://schemas.openxmlformats.org/officeDocument/2006/relationships/hyperlink" Target="#'2.2&#25910;&#20837;&#65288;&#24037;&#36164;&#26465;&#65289;'!A1"/><Relationship Id="rId11" Type="http://schemas.openxmlformats.org/officeDocument/2006/relationships/hyperlink" Target="#'2.1&#25903;&#20986;'!A1"/><Relationship Id="rId10" Type="http://schemas.openxmlformats.org/officeDocument/2006/relationships/hyperlink" Target="#'2 &#25910;&#20837;&#25903;&#20986;&#34920;'!A1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132080</xdr:colOff>
      <xdr:row>3</xdr:row>
      <xdr:rowOff>137795</xdr:rowOff>
    </xdr:from>
    <xdr:to>
      <xdr:col>0</xdr:col>
      <xdr:colOff>492125</xdr:colOff>
      <xdr:row>4</xdr:row>
      <xdr:rowOff>90170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2080" y="1344295"/>
          <a:ext cx="360045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132080</xdr:colOff>
      <xdr:row>5</xdr:row>
      <xdr:rowOff>45085</xdr:rowOff>
    </xdr:from>
    <xdr:to>
      <xdr:col>0</xdr:col>
      <xdr:colOff>492125</xdr:colOff>
      <xdr:row>5</xdr:row>
      <xdr:rowOff>354965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2080" y="2013585"/>
          <a:ext cx="360045" cy="309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132080</xdr:colOff>
      <xdr:row>6</xdr:row>
      <xdr:rowOff>305435</xdr:rowOff>
    </xdr:from>
    <xdr:to>
      <xdr:col>0</xdr:col>
      <xdr:colOff>492125</xdr:colOff>
      <xdr:row>7</xdr:row>
      <xdr:rowOff>257810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2080" y="2654935"/>
          <a:ext cx="360045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132080</xdr:colOff>
      <xdr:row>8</xdr:row>
      <xdr:rowOff>251460</xdr:rowOff>
    </xdr:from>
    <xdr:to>
      <xdr:col>0</xdr:col>
      <xdr:colOff>492125</xdr:colOff>
      <xdr:row>9</xdr:row>
      <xdr:rowOff>230505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2080" y="3362960"/>
          <a:ext cx="360045" cy="360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132080</xdr:colOff>
      <xdr:row>10</xdr:row>
      <xdr:rowOff>216535</xdr:rowOff>
    </xdr:from>
    <xdr:to>
      <xdr:col>0</xdr:col>
      <xdr:colOff>492125</xdr:colOff>
      <xdr:row>11</xdr:row>
      <xdr:rowOff>178435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2080" y="4090035"/>
          <a:ext cx="360045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308610</xdr:colOff>
      <xdr:row>6</xdr:row>
      <xdr:rowOff>289560</xdr:rowOff>
    </xdr:from>
    <xdr:to>
      <xdr:col>4</xdr:col>
      <xdr:colOff>355600</xdr:colOff>
      <xdr:row>7</xdr:row>
      <xdr:rowOff>278765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366010" y="2639060"/>
          <a:ext cx="360680" cy="370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132080</xdr:colOff>
      <xdr:row>13</xdr:row>
      <xdr:rowOff>12700</xdr:rowOff>
    </xdr:from>
    <xdr:to>
      <xdr:col>0</xdr:col>
      <xdr:colOff>492125</xdr:colOff>
      <xdr:row>14</xdr:row>
      <xdr:rowOff>153035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2080" y="4791075"/>
          <a:ext cx="360045" cy="3213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0</xdr:col>
      <xdr:colOff>536575</xdr:colOff>
      <xdr:row>3</xdr:row>
      <xdr:rowOff>84455</xdr:rowOff>
    </xdr:from>
    <xdr:ext cx="1300480" cy="457200"/>
    <xdr:sp>
      <xdr:nvSpPr>
        <xdr:cNvPr id="9" name="文本框 8">
          <a:hlinkClick xmlns:r="http://schemas.openxmlformats.org/officeDocument/2006/relationships" r:id="rId8"/>
        </xdr:cNvPr>
        <xdr:cNvSpPr txBox="1"/>
      </xdr:nvSpPr>
      <xdr:spPr>
        <a:xfrm>
          <a:off x="536575" y="1290955"/>
          <a:ext cx="1300480" cy="4572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p>
          <a:pPr algn="l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资产总览</a:t>
          </a:r>
          <a:endParaRPr lang="zh-CN" altLang="en-US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536575</xdr:colOff>
      <xdr:row>5</xdr:row>
      <xdr:rowOff>1270</xdr:rowOff>
    </xdr:from>
    <xdr:ext cx="1578610" cy="457200"/>
    <xdr:sp>
      <xdr:nvSpPr>
        <xdr:cNvPr id="10" name="文本框 9">
          <a:hlinkClick xmlns:r="http://schemas.openxmlformats.org/officeDocument/2006/relationships" r:id="rId9"/>
        </xdr:cNvPr>
        <xdr:cNvSpPr txBox="1"/>
      </xdr:nvSpPr>
      <xdr:spPr>
        <a:xfrm>
          <a:off x="536575" y="1969770"/>
          <a:ext cx="1578610" cy="4572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资产负债表</a:t>
          </a:r>
          <a:endParaRPr lang="zh-CN" altLang="en-US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536575</xdr:colOff>
      <xdr:row>6</xdr:row>
      <xdr:rowOff>297815</xdr:rowOff>
    </xdr:from>
    <xdr:ext cx="1578610" cy="457200"/>
    <xdr:sp>
      <xdr:nvSpPr>
        <xdr:cNvPr id="11" name="文本框 10">
          <a:hlinkClick xmlns:r="http://schemas.openxmlformats.org/officeDocument/2006/relationships" r:id="rId10"/>
        </xdr:cNvPr>
        <xdr:cNvSpPr txBox="1"/>
      </xdr:nvSpPr>
      <xdr:spPr>
        <a:xfrm>
          <a:off x="536575" y="2647315"/>
          <a:ext cx="1578610" cy="4572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收入支出表</a:t>
          </a:r>
          <a:endParaRPr lang="zh-CN" altLang="en-US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114300</xdr:colOff>
      <xdr:row>8</xdr:row>
      <xdr:rowOff>333375</xdr:rowOff>
    </xdr:from>
    <xdr:ext cx="309880" cy="457200"/>
    <xdr:sp>
      <xdr:nvSpPr>
        <xdr:cNvPr id="12" name="文本框 11"/>
        <xdr:cNvSpPr txBox="1"/>
      </xdr:nvSpPr>
      <xdr:spPr>
        <a:xfrm>
          <a:off x="800100" y="3444875"/>
          <a:ext cx="309880" cy="4572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321945</xdr:colOff>
      <xdr:row>6</xdr:row>
      <xdr:rowOff>297815</xdr:rowOff>
    </xdr:from>
    <xdr:ext cx="741045" cy="457200"/>
    <xdr:sp>
      <xdr:nvSpPr>
        <xdr:cNvPr id="13" name="文本框 12">
          <a:hlinkClick xmlns:r="http://schemas.openxmlformats.org/officeDocument/2006/relationships" r:id="rId11"/>
        </xdr:cNvPr>
        <xdr:cNvSpPr txBox="1"/>
      </xdr:nvSpPr>
      <xdr:spPr>
        <a:xfrm>
          <a:off x="2693035" y="2647315"/>
          <a:ext cx="741045" cy="4572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支出</a:t>
          </a:r>
          <a:endParaRPr lang="zh-CN" altLang="en-US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64770</xdr:colOff>
      <xdr:row>6</xdr:row>
      <xdr:rowOff>297815</xdr:rowOff>
    </xdr:from>
    <xdr:ext cx="743585" cy="457200"/>
    <xdr:sp>
      <xdr:nvSpPr>
        <xdr:cNvPr id="14" name="文本框 13">
          <a:hlinkClick xmlns:r="http://schemas.openxmlformats.org/officeDocument/2006/relationships" r:id="rId12"/>
        </xdr:cNvPr>
        <xdr:cNvSpPr txBox="1"/>
      </xdr:nvSpPr>
      <xdr:spPr>
        <a:xfrm>
          <a:off x="3880485" y="2647315"/>
          <a:ext cx="743585" cy="4572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收入</a:t>
          </a:r>
          <a:endParaRPr lang="zh-CN" altLang="en-US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553085</xdr:colOff>
      <xdr:row>6</xdr:row>
      <xdr:rowOff>297815</xdr:rowOff>
    </xdr:from>
    <xdr:ext cx="1584960" cy="457200"/>
    <xdr:sp>
      <xdr:nvSpPr>
        <xdr:cNvPr id="15" name="文本框 14">
          <a:hlinkClick xmlns:r="http://schemas.openxmlformats.org/officeDocument/2006/relationships" r:id="rId13"/>
        </xdr:cNvPr>
        <xdr:cNvSpPr txBox="1"/>
      </xdr:nvSpPr>
      <xdr:spPr>
        <a:xfrm>
          <a:off x="5054600" y="2647315"/>
          <a:ext cx="1584960" cy="4572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借入款明细</a:t>
          </a:r>
          <a:endParaRPr lang="en-US" altLang="zh-CN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536575</xdr:colOff>
      <xdr:row>10</xdr:row>
      <xdr:rowOff>140970</xdr:rowOff>
    </xdr:from>
    <xdr:ext cx="1868805" cy="460375"/>
    <xdr:sp>
      <xdr:nvSpPr>
        <xdr:cNvPr id="16" name="文本框 15">
          <a:hlinkClick xmlns:r="http://schemas.openxmlformats.org/officeDocument/2006/relationships" r:id="rId14"/>
        </xdr:cNvPr>
        <xdr:cNvSpPr txBox="1"/>
      </xdr:nvSpPr>
      <xdr:spPr>
        <a:xfrm>
          <a:off x="536575" y="4014470"/>
          <a:ext cx="1868805" cy="4603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五险一金个税</a:t>
          </a:r>
          <a:endParaRPr lang="zh-CN" altLang="en-US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536575</xdr:colOff>
      <xdr:row>8</xdr:row>
      <xdr:rowOff>217170</xdr:rowOff>
    </xdr:from>
    <xdr:ext cx="1312545" cy="463550"/>
    <xdr:sp>
      <xdr:nvSpPr>
        <xdr:cNvPr id="17" name="文本框 16">
          <a:hlinkClick xmlns:r="http://schemas.openxmlformats.org/officeDocument/2006/relationships" r:id="rId15"/>
        </xdr:cNvPr>
        <xdr:cNvSpPr txBox="1"/>
      </xdr:nvSpPr>
      <xdr:spPr>
        <a:xfrm>
          <a:off x="536575" y="3328670"/>
          <a:ext cx="1312545" cy="4635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现金流表</a:t>
          </a:r>
          <a:endParaRPr lang="zh-CN" altLang="en-US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426720</xdr:colOff>
      <xdr:row>6</xdr:row>
      <xdr:rowOff>297815</xdr:rowOff>
    </xdr:from>
    <xdr:ext cx="1590675" cy="457200"/>
    <xdr:sp>
      <xdr:nvSpPr>
        <xdr:cNvPr id="18" name="文本框 17">
          <a:hlinkClick xmlns:r="http://schemas.openxmlformats.org/officeDocument/2006/relationships" r:id="rId16"/>
        </xdr:cNvPr>
        <xdr:cNvSpPr txBox="1"/>
      </xdr:nvSpPr>
      <xdr:spPr>
        <a:xfrm>
          <a:off x="6985635" y="2647315"/>
          <a:ext cx="1590675" cy="4572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还出款明细</a:t>
          </a:r>
          <a:endParaRPr lang="en-US" altLang="zh-CN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536575</xdr:colOff>
      <xdr:row>12</xdr:row>
      <xdr:rowOff>95885</xdr:rowOff>
    </xdr:from>
    <xdr:ext cx="1311910" cy="472440"/>
    <xdr:sp>
      <xdr:nvSpPr>
        <xdr:cNvPr id="19" name="文本框 18">
          <a:hlinkClick xmlns:r="http://schemas.openxmlformats.org/officeDocument/2006/relationships" r:id="rId17"/>
        </xdr:cNvPr>
        <xdr:cNvSpPr txBox="1"/>
      </xdr:nvSpPr>
      <xdr:spPr>
        <a:xfrm>
          <a:off x="536575" y="4693285"/>
          <a:ext cx="1311910" cy="47244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股票市值</a:t>
          </a:r>
          <a:endParaRPr lang="zh-CN" altLang="en-US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6</xdr:col>
      <xdr:colOff>26670</xdr:colOff>
      <xdr:row>6</xdr:row>
      <xdr:rowOff>314960</xdr:rowOff>
    </xdr:from>
    <xdr:to>
      <xdr:col>7</xdr:col>
      <xdr:colOff>100965</xdr:colOff>
      <xdr:row>7</xdr:row>
      <xdr:rowOff>315595</xdr:rowOff>
    </xdr:to>
    <xdr:pic>
      <xdr:nvPicPr>
        <xdr:cNvPr id="20" name="图片 1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3551555" y="2664460"/>
          <a:ext cx="365125" cy="381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110490</xdr:colOff>
      <xdr:row>6</xdr:row>
      <xdr:rowOff>289560</xdr:rowOff>
    </xdr:from>
    <xdr:to>
      <xdr:col>11</xdr:col>
      <xdr:colOff>476250</xdr:colOff>
      <xdr:row>7</xdr:row>
      <xdr:rowOff>313690</xdr:rowOff>
    </xdr:to>
    <xdr:pic>
      <xdr:nvPicPr>
        <xdr:cNvPr id="21" name="图片 20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669405" y="2639060"/>
          <a:ext cx="365760" cy="405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260985</xdr:colOff>
      <xdr:row>6</xdr:row>
      <xdr:rowOff>302260</xdr:rowOff>
    </xdr:from>
    <xdr:to>
      <xdr:col>8</xdr:col>
      <xdr:colOff>626745</xdr:colOff>
      <xdr:row>7</xdr:row>
      <xdr:rowOff>306705</xdr:rowOff>
    </xdr:to>
    <xdr:pic>
      <xdr:nvPicPr>
        <xdr:cNvPr id="22" name="图片 21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762500" y="2651760"/>
          <a:ext cx="365760" cy="385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132080</xdr:colOff>
      <xdr:row>16</xdr:row>
      <xdr:rowOff>125095</xdr:rowOff>
    </xdr:from>
    <xdr:to>
      <xdr:col>0</xdr:col>
      <xdr:colOff>492125</xdr:colOff>
      <xdr:row>17</xdr:row>
      <xdr:rowOff>107950</xdr:rowOff>
    </xdr:to>
    <xdr:pic>
      <xdr:nvPicPr>
        <xdr:cNvPr id="23" name="图片 2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2080" y="5446395"/>
          <a:ext cx="360045" cy="33528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229870</xdr:colOff>
      <xdr:row>16</xdr:row>
      <xdr:rowOff>68580</xdr:rowOff>
    </xdr:from>
    <xdr:ext cx="2209165" cy="457200"/>
    <xdr:sp>
      <xdr:nvSpPr>
        <xdr:cNvPr id="24" name="文本框 23">
          <a:hlinkClick xmlns:r="http://schemas.openxmlformats.org/officeDocument/2006/relationships" r:id="rId21"/>
        </xdr:cNvPr>
        <xdr:cNvSpPr txBox="1"/>
      </xdr:nvSpPr>
      <xdr:spPr>
        <a:xfrm>
          <a:off x="2287270" y="5389880"/>
          <a:ext cx="2209165" cy="4572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子女教育费预算</a:t>
          </a:r>
          <a:endParaRPr lang="en-US" altLang="zh-CN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370205</xdr:colOff>
      <xdr:row>16</xdr:row>
      <xdr:rowOff>68580</xdr:rowOff>
    </xdr:from>
    <xdr:ext cx="2160270" cy="466725"/>
    <xdr:sp>
      <xdr:nvSpPr>
        <xdr:cNvPr id="25" name="文本框 24">
          <a:hlinkClick xmlns:r="http://schemas.openxmlformats.org/officeDocument/2006/relationships" r:id="rId22"/>
        </xdr:cNvPr>
        <xdr:cNvSpPr txBox="1"/>
      </xdr:nvSpPr>
      <xdr:spPr>
        <a:xfrm>
          <a:off x="4871720" y="5389880"/>
          <a:ext cx="2160270" cy="4667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退休养老费预算</a:t>
          </a:r>
          <a:endParaRPr lang="en-US" altLang="zh-CN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8</xdr:col>
      <xdr:colOff>26035</xdr:colOff>
      <xdr:row>16</xdr:row>
      <xdr:rowOff>125730</xdr:rowOff>
    </xdr:from>
    <xdr:to>
      <xdr:col>8</xdr:col>
      <xdr:colOff>386080</xdr:colOff>
      <xdr:row>17</xdr:row>
      <xdr:rowOff>145415</xdr:rowOff>
    </xdr:to>
    <xdr:pic>
      <xdr:nvPicPr>
        <xdr:cNvPr id="26" name="图片 25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527550" y="5447030"/>
          <a:ext cx="360045" cy="372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501015</xdr:colOff>
      <xdr:row>16</xdr:row>
      <xdr:rowOff>125730</xdr:rowOff>
    </xdr:from>
    <xdr:to>
      <xdr:col>3</xdr:col>
      <xdr:colOff>175895</xdr:colOff>
      <xdr:row>17</xdr:row>
      <xdr:rowOff>156210</xdr:rowOff>
    </xdr:to>
    <xdr:pic>
      <xdr:nvPicPr>
        <xdr:cNvPr id="27" name="图片 26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872615" y="5447030"/>
          <a:ext cx="360680" cy="38290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0</xdr:col>
      <xdr:colOff>536575</xdr:colOff>
      <xdr:row>16</xdr:row>
      <xdr:rowOff>68580</xdr:rowOff>
    </xdr:from>
    <xdr:ext cx="1299210" cy="461010"/>
    <xdr:sp>
      <xdr:nvSpPr>
        <xdr:cNvPr id="30" name="文本框 29">
          <a:hlinkClick xmlns:r="http://schemas.openxmlformats.org/officeDocument/2006/relationships" r:id="rId23"/>
        </xdr:cNvPr>
        <xdr:cNvSpPr txBox="1"/>
      </xdr:nvSpPr>
      <xdr:spPr>
        <a:xfrm>
          <a:off x="536575" y="5389880"/>
          <a:ext cx="1299210" cy="4610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预算管理</a:t>
          </a:r>
          <a:endParaRPr lang="zh-CN" altLang="en-US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</xdr:col>
      <xdr:colOff>1270</xdr:colOff>
      <xdr:row>5</xdr:row>
      <xdr:rowOff>58420</xdr:rowOff>
    </xdr:from>
    <xdr:to>
      <xdr:col>4</xdr:col>
      <xdr:colOff>361315</xdr:colOff>
      <xdr:row>5</xdr:row>
      <xdr:rowOff>368300</xdr:rowOff>
    </xdr:to>
    <xdr:pic>
      <xdr:nvPicPr>
        <xdr:cNvPr id="29" name="图片 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72360" y="2026920"/>
          <a:ext cx="360045" cy="30988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4</xdr:col>
      <xdr:colOff>288925</xdr:colOff>
      <xdr:row>4</xdr:row>
      <xdr:rowOff>379730</xdr:rowOff>
    </xdr:from>
    <xdr:ext cx="1303020" cy="457200"/>
    <xdr:sp>
      <xdr:nvSpPr>
        <xdr:cNvPr id="31" name="文本框 30">
          <a:hlinkClick xmlns:r="http://schemas.openxmlformats.org/officeDocument/2006/relationships" r:id="rId24"/>
        </xdr:cNvPr>
        <xdr:cNvSpPr txBox="1"/>
      </xdr:nvSpPr>
      <xdr:spPr>
        <a:xfrm>
          <a:off x="2660015" y="1967230"/>
          <a:ext cx="1303020" cy="4572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存款管理</a:t>
          </a:r>
          <a:endParaRPr lang="en-US" altLang="zh-CN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12</xdr:col>
      <xdr:colOff>111760</xdr:colOff>
      <xdr:row>16</xdr:row>
      <xdr:rowOff>46355</xdr:rowOff>
    </xdr:from>
    <xdr:ext cx="1304925" cy="462280"/>
    <xdr:sp>
      <xdr:nvSpPr>
        <xdr:cNvPr id="32" name="文本框 31">
          <a:hlinkClick xmlns:r="http://schemas.openxmlformats.org/officeDocument/2006/relationships" r:id="rId25"/>
        </xdr:cNvPr>
        <xdr:cNvSpPr txBox="1"/>
      </xdr:nvSpPr>
      <xdr:spPr>
        <a:xfrm>
          <a:off x="7356475" y="5367655"/>
          <a:ext cx="1304925" cy="4622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装修预算</a:t>
          </a:r>
          <a:endParaRPr lang="en-US" altLang="zh-CN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11</xdr:col>
      <xdr:colOff>451485</xdr:colOff>
      <xdr:row>16</xdr:row>
      <xdr:rowOff>102870</xdr:rowOff>
    </xdr:from>
    <xdr:to>
      <xdr:col>12</xdr:col>
      <xdr:colOff>125730</xdr:colOff>
      <xdr:row>17</xdr:row>
      <xdr:rowOff>122555</xdr:rowOff>
    </xdr:to>
    <xdr:pic>
      <xdr:nvPicPr>
        <xdr:cNvPr id="33" name="图片 32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7010400" y="5424170"/>
          <a:ext cx="360045" cy="37211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14</xdr:col>
      <xdr:colOff>393065</xdr:colOff>
      <xdr:row>16</xdr:row>
      <xdr:rowOff>24130</xdr:rowOff>
    </xdr:from>
    <xdr:ext cx="1304925" cy="462280"/>
    <xdr:sp>
      <xdr:nvSpPr>
        <xdr:cNvPr id="34" name="文本框 33">
          <a:hlinkClick xmlns:r="http://schemas.openxmlformats.org/officeDocument/2006/relationships" r:id="rId26"/>
        </xdr:cNvPr>
        <xdr:cNvSpPr txBox="1"/>
      </xdr:nvSpPr>
      <xdr:spPr>
        <a:xfrm>
          <a:off x="9009380" y="5345430"/>
          <a:ext cx="1304925" cy="46228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2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旅行预算</a:t>
          </a:r>
          <a:endParaRPr lang="en-US" altLang="zh-CN" sz="22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14</xdr:col>
      <xdr:colOff>53340</xdr:colOff>
      <xdr:row>16</xdr:row>
      <xdr:rowOff>80010</xdr:rowOff>
    </xdr:from>
    <xdr:to>
      <xdr:col>14</xdr:col>
      <xdr:colOff>413385</xdr:colOff>
      <xdr:row>17</xdr:row>
      <xdr:rowOff>99695</xdr:rowOff>
    </xdr:to>
    <xdr:pic>
      <xdr:nvPicPr>
        <xdr:cNvPr id="35" name="图片 34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8669655" y="5401310"/>
          <a:ext cx="360045" cy="372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47625</xdr:colOff>
      <xdr:row>1</xdr:row>
      <xdr:rowOff>44450</xdr:rowOff>
    </xdr:from>
    <xdr:to>
      <xdr:col>4</xdr:col>
      <xdr:colOff>23495</xdr:colOff>
      <xdr:row>9</xdr:row>
      <xdr:rowOff>224790</xdr:rowOff>
    </xdr:to>
    <xdr:graphicFrame>
      <xdr:nvGraphicFramePr>
        <xdr:cNvPr id="4" name="图表 3"/>
        <xdr:cNvGraphicFramePr/>
      </xdr:nvGraphicFramePr>
      <xdr:xfrm>
        <a:off x="2571750" y="488950"/>
        <a:ext cx="2833370" cy="2263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268605</xdr:colOff>
      <xdr:row>18</xdr:row>
      <xdr:rowOff>15875</xdr:rowOff>
    </xdr:from>
    <xdr:to>
      <xdr:col>13</xdr:col>
      <xdr:colOff>16510</xdr:colOff>
      <xdr:row>29</xdr:row>
      <xdr:rowOff>148590</xdr:rowOff>
    </xdr:to>
    <xdr:graphicFrame>
      <xdr:nvGraphicFramePr>
        <xdr:cNvPr id="5" name="图表 4"/>
        <xdr:cNvGraphicFramePr/>
      </xdr:nvGraphicFramePr>
      <xdr:xfrm>
        <a:off x="9317355" y="4829175"/>
        <a:ext cx="4760595" cy="2926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474980</xdr:colOff>
      <xdr:row>1</xdr:row>
      <xdr:rowOff>43815</xdr:rowOff>
    </xdr:from>
    <xdr:to>
      <xdr:col>32</xdr:col>
      <xdr:colOff>1503680</xdr:colOff>
      <xdr:row>52</xdr:row>
      <xdr:rowOff>46355</xdr:rowOff>
    </xdr:to>
    <xdr:graphicFrame>
      <xdr:nvGraphicFramePr>
        <xdr:cNvPr id="2" name="图表 1"/>
        <xdr:cNvGraphicFramePr/>
      </xdr:nvGraphicFramePr>
      <xdr:xfrm>
        <a:off x="6920230" y="297815"/>
        <a:ext cx="21757640" cy="12973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34290</xdr:colOff>
      <xdr:row>8</xdr:row>
      <xdr:rowOff>90170</xdr:rowOff>
    </xdr:from>
    <xdr:to>
      <xdr:col>9</xdr:col>
      <xdr:colOff>36830</xdr:colOff>
      <xdr:row>20</xdr:row>
      <xdr:rowOff>52070</xdr:rowOff>
    </xdr:to>
    <xdr:graphicFrame>
      <xdr:nvGraphicFramePr>
        <xdr:cNvPr id="2" name="图表 1"/>
        <xdr:cNvGraphicFramePr/>
      </xdr:nvGraphicFramePr>
      <xdr:xfrm>
        <a:off x="720090" y="1899920"/>
        <a:ext cx="6870065" cy="2476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426720</xdr:colOff>
      <xdr:row>8</xdr:row>
      <xdr:rowOff>155575</xdr:rowOff>
    </xdr:from>
    <xdr:to>
      <xdr:col>15</xdr:col>
      <xdr:colOff>167640</xdr:colOff>
      <xdr:row>21</xdr:row>
      <xdr:rowOff>108585</xdr:rowOff>
    </xdr:to>
    <xdr:graphicFrame>
      <xdr:nvGraphicFramePr>
        <xdr:cNvPr id="3" name="图表 2"/>
        <xdr:cNvGraphicFramePr/>
      </xdr:nvGraphicFramePr>
      <xdr:xfrm>
        <a:off x="7980045" y="1965325"/>
        <a:ext cx="4103370" cy="267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53340</xdr:colOff>
      <xdr:row>21</xdr:row>
      <xdr:rowOff>70485</xdr:rowOff>
    </xdr:from>
    <xdr:to>
      <xdr:col>9</xdr:col>
      <xdr:colOff>51435</xdr:colOff>
      <xdr:row>34</xdr:row>
      <xdr:rowOff>146685</xdr:rowOff>
    </xdr:to>
    <xdr:graphicFrame>
      <xdr:nvGraphicFramePr>
        <xdr:cNvPr id="4" name="图表 3"/>
        <xdr:cNvGraphicFramePr/>
      </xdr:nvGraphicFramePr>
      <xdr:xfrm>
        <a:off x="739140" y="4604385"/>
        <a:ext cx="6865620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zhujiangfeng\Downloads\&#21253;&#22270;&#32593;_319250&#23478;&#24237;&#29702;&#36130;&#32467;&#26500;&#20998;&#26512;Excel&#27169;&#26495;\59a299667b8f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zhujiangfeng\Downloads\&#21253;&#22270;&#32593;_169363&#23478;&#24237;&#23384;&#27454;&#31649;&#29702;&#31995;&#32479;&#34920;\594665865554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C2" t="str">
            <v>１月</v>
          </cell>
          <cell r="D2" t="str">
            <v>２月</v>
          </cell>
          <cell r="E2" t="str">
            <v>３月</v>
          </cell>
          <cell r="F2" t="str">
            <v>４月</v>
          </cell>
          <cell r="G2" t="str">
            <v>５月</v>
          </cell>
          <cell r="H2" t="str">
            <v>６月</v>
          </cell>
        </row>
        <row r="3">
          <cell r="B3" t="str">
            <v>劳务收入</v>
          </cell>
          <cell r="C3">
            <v>27600</v>
          </cell>
          <cell r="D3">
            <v>25760</v>
          </cell>
          <cell r="E3">
            <v>30820</v>
          </cell>
          <cell r="F3">
            <v>34960</v>
          </cell>
          <cell r="G3">
            <v>23920</v>
          </cell>
          <cell r="H3">
            <v>27600</v>
          </cell>
        </row>
        <row r="4">
          <cell r="B4" t="str">
            <v>保险收入</v>
          </cell>
          <cell r="C4">
            <v>3972.192</v>
          </cell>
          <cell r="D4">
            <v>5296.256</v>
          </cell>
          <cell r="E4">
            <v>1324.064</v>
          </cell>
          <cell r="F4">
            <v>2648.128</v>
          </cell>
          <cell r="G4">
            <v>2648.128</v>
          </cell>
          <cell r="H4">
            <v>3972.192</v>
          </cell>
        </row>
        <row r="5">
          <cell r="B5" t="str">
            <v>炒股收入</v>
          </cell>
          <cell r="C5">
            <v>26481.28</v>
          </cell>
          <cell r="D5">
            <v>-13240.64</v>
          </cell>
          <cell r="E5">
            <v>-10592.512</v>
          </cell>
          <cell r="F5">
            <v>11916.576</v>
          </cell>
          <cell r="G5">
            <v>3972.192</v>
          </cell>
          <cell r="H5">
            <v>-11916.576</v>
          </cell>
        </row>
        <row r="6">
          <cell r="B6" t="str">
            <v>银行理财收入</v>
          </cell>
          <cell r="C6">
            <v>1059.2512</v>
          </cell>
          <cell r="D6">
            <v>1059.2512</v>
          </cell>
          <cell r="E6">
            <v>1059.2512</v>
          </cell>
          <cell r="F6">
            <v>1059.2512</v>
          </cell>
          <cell r="G6">
            <v>1059.2512</v>
          </cell>
          <cell r="H6">
            <v>1059.2512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家庭存款管理系统"/>
      <sheetName val="存款利率表"/>
    </sheetNames>
    <sheetDataSet>
      <sheetData sheetId="0"/>
      <sheetData sheetId="1">
        <row r="6">
          <cell r="C6">
            <v>1.97260273972603e-5</v>
          </cell>
          <cell r="D6">
            <v>6.16438356164384e-5</v>
          </cell>
          <cell r="E6">
            <v>7.3972602739726e-5</v>
          </cell>
          <cell r="F6">
            <v>8.87671232876712e-5</v>
          </cell>
          <cell r="G6">
            <v>9.86301369863014e-5</v>
          </cell>
        </row>
      </sheetData>
    </sheetDataSet>
  </externalBook>
</externalLink>
</file>

<file path=xl/tables/table1.xml><?xml version="1.0" encoding="utf-8"?>
<table xmlns="http://schemas.openxmlformats.org/spreadsheetml/2006/main" id="1" name="Expenses" displayName="Expenses" ref="J4:M22">
  <autoFilter ref="J4:M22"/>
  <tableColumns count="4">
    <tableColumn id="1" name="支出类目" dataDxfId="0"/>
    <tableColumn id="2" name="预算" dataDxfId="1"/>
    <tableColumn id="3" name="实际" dataDxfId="2"/>
    <tableColumn id="4" name="差异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tsc.com.cn/en/about/newsroom/in-the-news/articles/dDV6VVJSdExiNkdGbDBadFZtdmdTdz09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>
    <tabColor theme="0"/>
    <pageSetUpPr autoPageBreaks="0"/>
  </sheetPr>
  <dimension ref="A1:AI20"/>
  <sheetViews>
    <sheetView tabSelected="1" zoomScale="85" zoomScaleNormal="85" workbookViewId="0">
      <selection activeCell="A1" sqref="A1"/>
    </sheetView>
  </sheetViews>
  <sheetFormatPr defaultColWidth="9" defaultRowHeight="14.25"/>
  <cols>
    <col min="1" max="3" width="9" style="57"/>
    <col min="4" max="4" width="4.11666666666667" style="57" customWidth="1"/>
    <col min="5" max="5" width="9.40833333333333" style="57" customWidth="1"/>
    <col min="6" max="6" width="5.73333333333333" style="57" customWidth="1"/>
    <col min="7" max="7" width="3.81666666666667" style="57" customWidth="1"/>
    <col min="8" max="14" width="9" style="57"/>
    <col min="15" max="15" width="11.6083333333333" style="57" customWidth="1"/>
    <col min="16" max="16384" width="9" style="57"/>
  </cols>
  <sheetData>
    <row r="1" ht="30" customHeight="1"/>
    <row r="2" ht="30" customHeight="1" spans="4:23">
      <c r="D2" s="538" t="s">
        <v>0</v>
      </c>
      <c r="E2" s="538"/>
      <c r="F2" s="538"/>
      <c r="G2" s="538"/>
      <c r="H2" s="538"/>
      <c r="I2" s="538"/>
      <c r="J2" s="538"/>
      <c r="K2" s="538"/>
      <c r="L2" s="538"/>
      <c r="M2" s="538"/>
      <c r="N2" s="538"/>
      <c r="O2" s="538"/>
      <c r="P2" s="543"/>
      <c r="Q2" s="543"/>
      <c r="R2" s="543"/>
      <c r="S2" s="543"/>
      <c r="T2" s="543"/>
      <c r="U2" s="543"/>
      <c r="V2" s="543"/>
      <c r="W2" s="543"/>
    </row>
    <row r="3" ht="35" customHeight="1"/>
    <row r="4" ht="30" customHeight="1"/>
    <row r="5" ht="30" customHeight="1" spans="24:35">
      <c r="X5" s="545"/>
      <c r="Y5" s="545"/>
      <c r="Z5" s="545"/>
      <c r="AA5" s="545"/>
      <c r="AB5" s="545"/>
      <c r="AC5" s="545"/>
      <c r="AD5" s="545"/>
      <c r="AE5" s="545"/>
      <c r="AF5" s="545"/>
      <c r="AG5" s="545"/>
      <c r="AH5" s="545"/>
      <c r="AI5" s="545"/>
    </row>
    <row r="6" ht="30" customHeight="1" spans="1:3">
      <c r="A6" s="539"/>
      <c r="B6" s="539"/>
      <c r="C6" s="539"/>
    </row>
    <row r="7" ht="30" customHeight="1" spans="1:3">
      <c r="A7" s="539"/>
      <c r="B7" s="539"/>
      <c r="C7" s="539"/>
    </row>
    <row r="8" ht="30" customHeight="1" spans="1:3">
      <c r="A8" s="539"/>
      <c r="B8" s="539"/>
      <c r="C8" s="539"/>
    </row>
    <row r="9" ht="30" customHeight="1" spans="1:3">
      <c r="A9" s="539"/>
      <c r="B9" s="539"/>
      <c r="C9" s="539"/>
    </row>
    <row r="10" ht="30" customHeight="1" spans="1:3">
      <c r="A10" s="539"/>
      <c r="B10" s="539"/>
      <c r="C10" s="539"/>
    </row>
    <row r="11" ht="30" customHeight="1" spans="1:3">
      <c r="A11" s="539"/>
      <c r="B11" s="539"/>
      <c r="C11" s="539"/>
    </row>
    <row r="12" ht="27" customHeight="1" spans="1:3">
      <c r="A12" s="539"/>
      <c r="B12" s="539"/>
      <c r="C12" s="539"/>
    </row>
    <row r="13" spans="1:3">
      <c r="A13" s="539"/>
      <c r="B13" s="539"/>
      <c r="C13" s="539"/>
    </row>
    <row r="17" ht="27.75" spans="2:4">
      <c r="B17" s="540"/>
      <c r="C17" s="540"/>
      <c r="D17" s="540"/>
    </row>
    <row r="18" ht="38.25" spans="2:4">
      <c r="B18" s="541"/>
      <c r="C18" s="542"/>
      <c r="D18" s="542"/>
    </row>
    <row r="19" ht="38.25" spans="2:4">
      <c r="B19" s="541"/>
      <c r="C19" s="541"/>
      <c r="D19" s="541"/>
    </row>
    <row r="20" ht="38.25" spans="3:11">
      <c r="C20" s="541"/>
      <c r="D20" s="541"/>
      <c r="K20" s="544"/>
    </row>
  </sheetData>
  <sheetProtection formatCells="0" formatColumns="0" formatRows="0" insertRows="0" insertColumns="0" insertHyperlinks="0" deleteColumns="0" deleteRows="0" sort="0" autoFilter="0" pivotTables="0"/>
  <mergeCells count="2">
    <mergeCell ref="D2:O2"/>
    <mergeCell ref="X5:AI5"/>
  </mergeCells>
  <hyperlinks>
    <hyperlink ref="C18:D18" location="'0 预算管理'!A1"/>
  </hyperlinks>
  <pageMargins left="0.25" right="0.25" top="0.75" bottom="0.75" header="0.298611111111111" footer="0.298611111111111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theme="0"/>
  </sheetPr>
  <dimension ref="A1:O40"/>
  <sheetViews>
    <sheetView topLeftCell="A2" workbookViewId="0">
      <selection activeCell="Q6" sqref="Q6"/>
    </sheetView>
  </sheetViews>
  <sheetFormatPr defaultColWidth="8.79166666666667" defaultRowHeight="20" customHeight="1"/>
  <cols>
    <col min="1" max="1" width="21.25" style="484" customWidth="1"/>
    <col min="2" max="2" width="11.875" style="445" customWidth="1"/>
    <col min="3" max="3" width="14" style="445" customWidth="1"/>
    <col min="4" max="4" width="23.5" style="445" customWidth="1"/>
    <col min="5" max="5" width="4.75" style="445" customWidth="1"/>
    <col min="6" max="6" width="17.125" style="445" customWidth="1"/>
    <col min="7" max="7" width="11.375" style="445" customWidth="1"/>
    <col min="8" max="8" width="14.875" style="445" customWidth="1"/>
    <col min="9" max="9" width="3.65" style="445" customWidth="1"/>
    <col min="10" max="10" width="22.5083333333333" style="445" customWidth="1"/>
    <col min="11" max="11" width="12.875" style="445" customWidth="1"/>
    <col min="12" max="12" width="11.75" style="445" customWidth="1"/>
    <col min="13" max="13" width="15" style="445" customWidth="1"/>
    <col min="14" max="14" width="7.59166666666667" style="445" customWidth="1"/>
    <col min="15" max="15" width="5.1" style="445" customWidth="1"/>
    <col min="16" max="16382" width="8.79166666666667" style="445" customWidth="1"/>
    <col min="16383" max="16384" width="8.79166666666667" style="445"/>
  </cols>
  <sheetData>
    <row r="1" ht="35" customHeight="1" spans="1:15">
      <c r="A1" s="485"/>
      <c r="B1" s="486" t="s">
        <v>1</v>
      </c>
      <c r="C1" s="487"/>
      <c r="D1" s="487"/>
      <c r="E1" s="487"/>
      <c r="F1" s="487"/>
      <c r="G1" s="487"/>
      <c r="H1" s="487"/>
      <c r="I1" s="487"/>
      <c r="J1" s="487"/>
      <c r="K1" s="487"/>
      <c r="L1" s="519"/>
      <c r="M1" s="519"/>
      <c r="N1" s="149"/>
      <c r="O1" s="520" t="s">
        <v>2</v>
      </c>
    </row>
    <row r="3" s="481" customFormat="1" customHeight="1" spans="1:15">
      <c r="A3" s="488" t="s">
        <v>3</v>
      </c>
      <c r="F3" s="488" t="s">
        <v>4</v>
      </c>
      <c r="G3" s="489"/>
      <c r="H3" s="490"/>
      <c r="J3" s="488" t="s">
        <v>5</v>
      </c>
      <c r="K3" s="521"/>
      <c r="L3" s="521"/>
      <c r="M3" s="521"/>
      <c r="N3" s="521"/>
      <c r="O3" s="522"/>
    </row>
    <row r="4" s="482" customFormat="1" customHeight="1" spans="1:14">
      <c r="A4" s="491" t="s">
        <v>6</v>
      </c>
      <c r="B4" s="492">
        <f>'1 资产负债表'!B27-'1 资产负债表'!D27</f>
        <v>2288686.74852564</v>
      </c>
      <c r="F4" s="491" t="s">
        <v>7</v>
      </c>
      <c r="G4" s="493">
        <f>'2.3 借款'!C22</f>
        <v>746086</v>
      </c>
      <c r="H4" s="494"/>
      <c r="J4" s="523" t="s">
        <v>8</v>
      </c>
      <c r="K4" s="524" t="s">
        <v>9</v>
      </c>
      <c r="L4" s="524" t="s">
        <v>10</v>
      </c>
      <c r="M4" s="524" t="s">
        <v>11</v>
      </c>
      <c r="N4" s="521"/>
    </row>
    <row r="5" s="483" customFormat="1" customHeight="1" spans="1:14">
      <c r="A5" s="495" t="s">
        <v>12</v>
      </c>
      <c r="B5" s="496">
        <f>'1 资产负债表'!D27/'1 资产负债表'!B27</f>
        <v>0.354180718974248</v>
      </c>
      <c r="F5" s="497" t="s">
        <v>13</v>
      </c>
      <c r="G5" s="498">
        <f>'2.4 还款'!D30</f>
        <v>1072000</v>
      </c>
      <c r="H5" s="499"/>
      <c r="J5" s="525" t="s">
        <v>14</v>
      </c>
      <c r="K5" s="526">
        <f>'0 预算管理'!B15</f>
        <v>60000</v>
      </c>
      <c r="L5" s="527">
        <f>'2.1支出'!B15</f>
        <v>24000</v>
      </c>
      <c r="M5" s="524">
        <f>Expenses[[#This Row],[预算]]-Expenses[[#This Row],[实际]]</f>
        <v>36000</v>
      </c>
      <c r="N5" s="521"/>
    </row>
    <row r="6" s="483" customFormat="1" customHeight="1" spans="1:14">
      <c r="A6" s="500" t="s">
        <v>15</v>
      </c>
      <c r="B6" s="501">
        <f>'2 收入支出表'!B7/('2 收入支出表'!B7+'2 收入支出表'!B14)</f>
        <v>0.652191300403757</v>
      </c>
      <c r="F6" s="500" t="s">
        <v>16</v>
      </c>
      <c r="G6" s="493">
        <f>'2.4 还款'!E30</f>
        <v>77323.5</v>
      </c>
      <c r="H6" s="499"/>
      <c r="J6" s="528" t="s">
        <v>17</v>
      </c>
      <c r="K6" s="526">
        <f>'0 预算管理'!C15</f>
        <v>81600</v>
      </c>
      <c r="L6" s="527">
        <f>'2.1支出'!C15</f>
        <v>38407.2</v>
      </c>
      <c r="M6" s="524">
        <f>Expenses[[#This Row],[预算]]-Expenses[[#This Row],[实际]]</f>
        <v>43192.8</v>
      </c>
      <c r="N6" s="521"/>
    </row>
    <row r="7" s="482" customFormat="1" customHeight="1" spans="1:14">
      <c r="A7" s="491" t="s">
        <v>18</v>
      </c>
      <c r="B7" s="502">
        <f>'2.4 还款'!E30/'2.4 还款'!D30</f>
        <v>0.0721301305970149</v>
      </c>
      <c r="F7" s="491" t="s">
        <v>19</v>
      </c>
      <c r="G7" s="493">
        <f>'2.3 借款'!B28</f>
        <v>2300000</v>
      </c>
      <c r="H7" s="494"/>
      <c r="J7" s="529" t="s">
        <v>20</v>
      </c>
      <c r="K7" s="526">
        <f>'0 预算管理'!D15</f>
        <v>4800</v>
      </c>
      <c r="L7" s="527">
        <f>'2.1支出'!D15</f>
        <v>6651.7088</v>
      </c>
      <c r="M7" s="530">
        <f>Expenses[[#This Row],[预算]]-Expenses[[#This Row],[实际]]</f>
        <v>-1851.7088</v>
      </c>
      <c r="N7" s="521"/>
    </row>
    <row r="8" s="481" customFormat="1" customHeight="1" spans="1:14">
      <c r="A8" s="503"/>
      <c r="B8" s="504"/>
      <c r="D8" s="490"/>
      <c r="E8" s="490"/>
      <c r="J8" s="529" t="s">
        <v>21</v>
      </c>
      <c r="K8" s="526">
        <f>'0 预算管理'!E15</f>
        <v>24000</v>
      </c>
      <c r="L8" s="527">
        <f>'2.1支出'!E15</f>
        <v>28570.128</v>
      </c>
      <c r="M8" s="530">
        <f>Expenses[[#This Row],[预算]]-Expenses[[#This Row],[实际]]</f>
        <v>-4570.128</v>
      </c>
      <c r="N8" s="521"/>
    </row>
    <row r="9" s="481" customFormat="1" ht="24" customHeight="1" spans="1:14">
      <c r="A9" s="503"/>
      <c r="B9" s="504"/>
      <c r="D9" s="490"/>
      <c r="E9" s="505"/>
      <c r="J9" s="529" t="s">
        <v>22</v>
      </c>
      <c r="K9" s="526">
        <f>'0 预算管理'!F15</f>
        <v>5000</v>
      </c>
      <c r="L9" s="527">
        <f>'2.1支出'!F15</f>
        <v>5000</v>
      </c>
      <c r="M9" s="524">
        <f>Expenses[[#This Row],[预算]]-Expenses[[#This Row],[实际]]</f>
        <v>0</v>
      </c>
      <c r="N9" s="521"/>
    </row>
    <row r="10" s="481" customFormat="1" customHeight="1" spans="1:14">
      <c r="A10" s="506" t="s">
        <v>23</v>
      </c>
      <c r="B10" s="494"/>
      <c r="C10" s="490"/>
      <c r="D10" s="490"/>
      <c r="E10" s="505"/>
      <c r="F10" s="506" t="s">
        <v>24</v>
      </c>
      <c r="G10" s="490"/>
      <c r="H10" s="490"/>
      <c r="J10" s="529" t="s">
        <v>25</v>
      </c>
      <c r="K10" s="526">
        <f>'0 预算管理'!G15</f>
        <v>12000</v>
      </c>
      <c r="L10" s="527">
        <f>'2.1支出'!G15</f>
        <v>25689.99</v>
      </c>
      <c r="M10" s="530">
        <f>Expenses[[#This Row],[预算]]-Expenses[[#This Row],[实际]]</f>
        <v>-13689.99</v>
      </c>
      <c r="N10" s="521"/>
    </row>
    <row r="11" s="481" customFormat="1" customHeight="1" spans="1:14">
      <c r="A11" s="507" t="s">
        <v>26</v>
      </c>
      <c r="B11" s="507" t="s">
        <v>27</v>
      </c>
      <c r="C11" s="507" t="s">
        <v>28</v>
      </c>
      <c r="D11" s="507" t="s">
        <v>29</v>
      </c>
      <c r="E11" s="505"/>
      <c r="F11" s="507" t="s">
        <v>26</v>
      </c>
      <c r="G11" s="507" t="s">
        <v>27</v>
      </c>
      <c r="H11" s="507" t="s">
        <v>30</v>
      </c>
      <c r="J11" s="529" t="s">
        <v>31</v>
      </c>
      <c r="K11" s="526">
        <f>'0 预算管理'!H15</f>
        <v>24000</v>
      </c>
      <c r="L11" s="527">
        <f>'2.1支出'!H15</f>
        <v>39072.464</v>
      </c>
      <c r="M11" s="530">
        <f>Expenses[[#This Row],[预算]]-Expenses[[#This Row],[实际]]</f>
        <v>-15072.464</v>
      </c>
      <c r="N11" s="521"/>
    </row>
    <row r="12" s="481" customFormat="1" customHeight="1" spans="1:14">
      <c r="A12" s="491" t="s">
        <v>32</v>
      </c>
      <c r="B12" s="493">
        <v>72582</v>
      </c>
      <c r="C12" s="508" t="s">
        <v>33</v>
      </c>
      <c r="D12" s="508" t="s">
        <v>33</v>
      </c>
      <c r="E12" s="509"/>
      <c r="F12" s="510" t="s">
        <v>34</v>
      </c>
      <c r="G12" s="493">
        <f>'2.1.2水电气物业明细'!B14</f>
        <v>3233.75</v>
      </c>
      <c r="H12" s="493">
        <f t="shared" ref="H12:H18" si="0">G12/12</f>
        <v>269.479166666667</v>
      </c>
      <c r="J12" s="529" t="s">
        <v>35</v>
      </c>
      <c r="K12" s="526">
        <f>'0 预算管理'!I15</f>
        <v>42000</v>
      </c>
      <c r="L12" s="527">
        <f>'2.1支出'!I15</f>
        <v>17802.324</v>
      </c>
      <c r="M12" s="524">
        <f>Expenses[[#This Row],[预算]]-Expenses[[#This Row],[实际]]</f>
        <v>24197.676</v>
      </c>
      <c r="N12" s="521"/>
    </row>
    <row r="13" s="481" customFormat="1" customHeight="1" spans="1:14">
      <c r="A13" s="500" t="s">
        <v>36</v>
      </c>
      <c r="B13" s="493">
        <v>100446</v>
      </c>
      <c r="C13" s="508" t="s">
        <v>33</v>
      </c>
      <c r="D13" s="508" t="s">
        <v>33</v>
      </c>
      <c r="E13" s="494"/>
      <c r="F13" s="511" t="s">
        <v>37</v>
      </c>
      <c r="G13" s="493">
        <f>'2.1.2水电气物业明细'!D14</f>
        <v>556</v>
      </c>
      <c r="H13" s="493">
        <f t="shared" si="0"/>
        <v>46.3333333333333</v>
      </c>
      <c r="J13" s="529" t="s">
        <v>38</v>
      </c>
      <c r="K13" s="526">
        <f>'0 预算管理'!J15</f>
        <v>12000</v>
      </c>
      <c r="L13" s="527">
        <f>'2.1支出'!J15</f>
        <v>11400</v>
      </c>
      <c r="M13" s="524">
        <f>Expenses[[#This Row],[预算]]-Expenses[[#This Row],[实际]]</f>
        <v>600</v>
      </c>
      <c r="N13" s="521"/>
    </row>
    <row r="14" s="481" customFormat="1" customHeight="1" spans="1:14">
      <c r="A14" s="500" t="s">
        <v>39</v>
      </c>
      <c r="B14" s="493">
        <f>B13-B12</f>
        <v>27864</v>
      </c>
      <c r="C14" s="512">
        <f t="shared" ref="C12:C21" si="1">B14/12</f>
        <v>2322</v>
      </c>
      <c r="D14" s="508" t="s">
        <v>33</v>
      </c>
      <c r="E14" s="494"/>
      <c r="F14" s="511" t="s">
        <v>40</v>
      </c>
      <c r="G14" s="493">
        <f>'2.1.2水电气物业明细'!C14</f>
        <v>498.32</v>
      </c>
      <c r="H14" s="493">
        <f t="shared" si="0"/>
        <v>41.5266666666667</v>
      </c>
      <c r="J14" s="529" t="s">
        <v>41</v>
      </c>
      <c r="K14" s="526">
        <f>'0 预算管理'!K15</f>
        <v>24000</v>
      </c>
      <c r="L14" s="527">
        <f>'2.1支出'!K15</f>
        <v>44209</v>
      </c>
      <c r="M14" s="530">
        <f>Expenses[[#This Row],[预算]]-Expenses[[#This Row],[实际]]</f>
        <v>-20209</v>
      </c>
      <c r="N14" s="521"/>
    </row>
    <row r="15" s="481" customFormat="1" customHeight="1" spans="1:14">
      <c r="A15" s="491" t="s">
        <v>42</v>
      </c>
      <c r="B15" s="493">
        <f>'2.1.1交通汽车消费明细'!B14</f>
        <v>5256</v>
      </c>
      <c r="C15" s="513">
        <f t="shared" si="1"/>
        <v>438</v>
      </c>
      <c r="D15" s="514">
        <f>B15/B14</f>
        <v>0.188630490956072</v>
      </c>
      <c r="E15" s="494"/>
      <c r="F15" s="510" t="s">
        <v>43</v>
      </c>
      <c r="G15" s="493">
        <f>'2.1.2水电气物业明细'!F14</f>
        <v>120.6</v>
      </c>
      <c r="H15" s="493">
        <f t="shared" si="0"/>
        <v>10.05</v>
      </c>
      <c r="J15" s="531" t="s">
        <v>44</v>
      </c>
      <c r="K15" s="526">
        <f>'0 预算管理'!L15</f>
        <v>350000</v>
      </c>
      <c r="L15" s="527">
        <f>'2.1支出'!L15</f>
        <v>275000</v>
      </c>
      <c r="M15" s="524">
        <f>Expenses[[#This Row],[预算]]-Expenses[[#This Row],[实际]]</f>
        <v>75000</v>
      </c>
      <c r="N15" s="521"/>
    </row>
    <row r="16" s="481" customFormat="1" customHeight="1" spans="1:14">
      <c r="A16" s="491" t="s">
        <v>45</v>
      </c>
      <c r="B16" s="493">
        <f>'2.1.1交通汽车消费明细'!C14</f>
        <v>4043.84</v>
      </c>
      <c r="C16" s="513">
        <f t="shared" si="1"/>
        <v>336.986666666667</v>
      </c>
      <c r="D16" s="514">
        <f>B16/B14</f>
        <v>0.145127763422337</v>
      </c>
      <c r="E16" s="494"/>
      <c r="F16" s="510" t="s">
        <v>46</v>
      </c>
      <c r="G16" s="493">
        <f>'2.1.2水电气物业明细'!G14</f>
        <v>69.03</v>
      </c>
      <c r="H16" s="493">
        <f t="shared" si="0"/>
        <v>5.7525</v>
      </c>
      <c r="J16" s="531" t="s">
        <v>47</v>
      </c>
      <c r="K16" s="526">
        <f>'2.1支出'!O15</f>
        <v>8890</v>
      </c>
      <c r="L16" s="527">
        <f>'2.1支出'!O13</f>
        <v>600</v>
      </c>
      <c r="M16" s="524">
        <f>Expenses[[#This Row],[预算]]-Expenses[[#This Row],[实际]]</f>
        <v>8290</v>
      </c>
      <c r="N16" s="521"/>
    </row>
    <row r="17" s="481" customFormat="1" customHeight="1" spans="1:14">
      <c r="A17" s="491" t="s">
        <v>48</v>
      </c>
      <c r="B17" s="493">
        <f>'2.1.1交通汽车消费明细'!D14</f>
        <v>3690.06</v>
      </c>
      <c r="C17" s="513">
        <f t="shared" si="1"/>
        <v>307.505</v>
      </c>
      <c r="D17" s="514">
        <f>B17/B14</f>
        <v>0.132431093884582</v>
      </c>
      <c r="E17" s="494"/>
      <c r="F17" s="510" t="s">
        <v>49</v>
      </c>
      <c r="G17" s="493">
        <f>'2.1.2水电气物业明细'!H14</f>
        <v>2376</v>
      </c>
      <c r="H17" s="493">
        <f t="shared" si="0"/>
        <v>198</v>
      </c>
      <c r="J17" s="511" t="s">
        <v>50</v>
      </c>
      <c r="K17" s="526">
        <f>'0 预算管理'!N15</f>
        <v>12000</v>
      </c>
      <c r="L17" s="527">
        <f>'2.1支出'!P13</f>
        <v>2344</v>
      </c>
      <c r="M17" s="524">
        <f>Expenses[[#This Row],[预算]]-Expenses[[#This Row],[实际]]</f>
        <v>9656</v>
      </c>
      <c r="N17" s="521"/>
    </row>
    <row r="18" s="481" customFormat="1" customHeight="1" spans="1:14">
      <c r="A18" s="500" t="s">
        <v>51</v>
      </c>
      <c r="B18" s="493">
        <f>'2.1.1交通汽车消费明细'!H14</f>
        <v>610</v>
      </c>
      <c r="C18" s="513">
        <f t="shared" si="1"/>
        <v>50.8333333333333</v>
      </c>
      <c r="D18" s="514">
        <f>B18/B14</f>
        <v>0.0218920470858455</v>
      </c>
      <c r="E18" s="494"/>
      <c r="F18" s="510" t="s">
        <v>52</v>
      </c>
      <c r="G18" s="493">
        <f>'2.1.2水电气物业明细'!E14</f>
        <v>110</v>
      </c>
      <c r="H18" s="493">
        <f t="shared" si="0"/>
        <v>9.16666666666667</v>
      </c>
      <c r="J18" s="511" t="s">
        <v>53</v>
      </c>
      <c r="K18" s="526">
        <f t="shared" ref="K18:M18" si="2">SUM(K3:K17)</f>
        <v>660290</v>
      </c>
      <c r="L18" s="527">
        <f t="shared" si="2"/>
        <v>518746.8148</v>
      </c>
      <c r="M18" s="530">
        <f t="shared" si="2"/>
        <v>141543.1852</v>
      </c>
      <c r="N18" s="521"/>
    </row>
    <row r="19" s="481" customFormat="1" customHeight="1" spans="1:14">
      <c r="A19" s="500" t="s">
        <v>54</v>
      </c>
      <c r="B19" s="493">
        <f>'2.1.1交通汽车消费明细'!H14</f>
        <v>610</v>
      </c>
      <c r="C19" s="513">
        <f t="shared" si="1"/>
        <v>50.8333333333333</v>
      </c>
      <c r="D19" s="514">
        <f>B19/B14</f>
        <v>0.0218920470858455</v>
      </c>
      <c r="E19" s="494"/>
      <c r="F19" s="510" t="s">
        <v>55</v>
      </c>
      <c r="G19" s="515">
        <f>SUM(G13:G18)</f>
        <v>3729.95</v>
      </c>
      <c r="H19" s="515">
        <f>SUM(H13:H18)</f>
        <v>310.829166666667</v>
      </c>
      <c r="J19" s="499"/>
      <c r="K19" s="532"/>
      <c r="L19" s="532"/>
      <c r="M19" s="532"/>
      <c r="N19" s="521"/>
    </row>
    <row r="20" s="481" customFormat="1" customHeight="1" spans="1:14">
      <c r="A20" s="491" t="s">
        <v>56</v>
      </c>
      <c r="B20" s="493">
        <f>'2.1.1交通汽车消费明细'!F14</f>
        <v>800</v>
      </c>
      <c r="C20" s="513">
        <f t="shared" si="1"/>
        <v>66.6666666666667</v>
      </c>
      <c r="D20" s="514">
        <f>B20/B14</f>
        <v>0.0287108814240597</v>
      </c>
      <c r="E20" s="494"/>
      <c r="J20" s="499"/>
      <c r="K20" s="532"/>
      <c r="L20" s="532"/>
      <c r="M20" s="533"/>
      <c r="N20" s="521"/>
    </row>
    <row r="21" s="481" customFormat="1" customHeight="1" spans="1:14">
      <c r="A21" s="491" t="s">
        <v>57</v>
      </c>
      <c r="B21" s="493">
        <f>'2.1.1交通汽车消费明细'!G14</f>
        <v>2500</v>
      </c>
      <c r="C21" s="513">
        <f t="shared" si="1"/>
        <v>208.333333333333</v>
      </c>
      <c r="D21" s="514">
        <f>B21/B14</f>
        <v>0.0897215044501866</v>
      </c>
      <c r="E21" s="494"/>
      <c r="N21" s="521"/>
    </row>
    <row r="22" s="481" customFormat="1" customHeight="1" spans="1:14">
      <c r="A22" s="516"/>
      <c r="B22" s="517"/>
      <c r="C22" s="518">
        <f>SUM(C15:C21)</f>
        <v>1459.15833333333</v>
      </c>
      <c r="D22" s="514">
        <f>SUM(D15:D20)</f>
        <v>0.538684323858743</v>
      </c>
      <c r="E22" s="494"/>
      <c r="N22" s="521"/>
    </row>
    <row r="23" customHeight="1" spans="14:14">
      <c r="N23" s="149"/>
    </row>
    <row r="24" customHeight="1" spans="14:14">
      <c r="N24" s="149"/>
    </row>
    <row r="25" customHeight="1" spans="14:14">
      <c r="N25" s="149"/>
    </row>
    <row r="26" customHeight="1" spans="14:14">
      <c r="N26" s="149"/>
    </row>
    <row r="27" customHeight="1" spans="13:14">
      <c r="M27" s="534"/>
      <c r="N27" s="149"/>
    </row>
    <row r="28" customHeight="1" spans="13:14">
      <c r="M28" s="535"/>
      <c r="N28" s="149"/>
    </row>
    <row r="29" customHeight="1" spans="13:14">
      <c r="M29" s="536"/>
      <c r="N29" s="149"/>
    </row>
    <row r="30" customHeight="1" spans="13:14">
      <c r="M30" s="536"/>
      <c r="N30" s="149"/>
    </row>
    <row r="31" customHeight="1" spans="13:14">
      <c r="M31" s="536"/>
      <c r="N31" s="149"/>
    </row>
    <row r="32" customHeight="1" spans="13:14">
      <c r="M32" s="536"/>
      <c r="N32" s="149"/>
    </row>
    <row r="33" customHeight="1" spans="13:14">
      <c r="M33" s="536"/>
      <c r="N33" s="149"/>
    </row>
    <row r="34" customHeight="1" spans="13:14">
      <c r="M34" s="536"/>
      <c r="N34" s="149"/>
    </row>
    <row r="35" customHeight="1" spans="13:14">
      <c r="M35" s="536"/>
      <c r="N35" s="149"/>
    </row>
    <row r="36" customHeight="1" spans="13:14">
      <c r="M36" s="536"/>
      <c r="N36" s="149"/>
    </row>
    <row r="37" customHeight="1" spans="13:14">
      <c r="M37" s="537"/>
      <c r="N37" s="149"/>
    </row>
    <row r="38" customHeight="1" spans="13:13">
      <c r="M38" s="537"/>
    </row>
    <row r="39" customHeight="1" spans="13:13">
      <c r="M39" s="537"/>
    </row>
    <row r="40" customHeight="1" spans="13:13">
      <c r="M40" s="537"/>
    </row>
  </sheetData>
  <sheetProtection formatCells="0" formatColumns="0" formatRows="0" insertRows="0" insertColumns="0" insertHyperlinks="0" deleteColumns="0" deleteRows="0" sort="0" autoFilter="0" pivotTables="0"/>
  <mergeCells count="1">
    <mergeCell ref="B1:K1"/>
  </mergeCells>
  <hyperlinks>
    <hyperlink ref="O1" location="首页!A1" display="返回首页"/>
  </hyperlinks>
  <pageMargins left="0.25" right="0.25" top="0.75" bottom="0.75" header="0.298611111111111" footer="0.298611111111111"/>
  <pageSetup paperSize="9" orientation="landscape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theme="9" tint="0.4"/>
  </sheetPr>
  <dimension ref="A1:V54"/>
  <sheetViews>
    <sheetView zoomScale="110" zoomScaleNormal="110" topLeftCell="A4" workbookViewId="0">
      <selection activeCell="A1" sqref="A1:D27"/>
    </sheetView>
  </sheetViews>
  <sheetFormatPr defaultColWidth="8.86666666666667" defaultRowHeight="21" customHeight="1"/>
  <cols>
    <col min="1" max="1" width="24.7916666666667" style="446" customWidth="1"/>
    <col min="2" max="2" width="13.4083333333333" style="447" customWidth="1"/>
    <col min="3" max="3" width="20.4333333333333" style="446" customWidth="1"/>
    <col min="4" max="4" width="16.85" style="448" customWidth="1"/>
    <col min="5" max="5" width="13.0666666666667" style="445" customWidth="1"/>
    <col min="6" max="22" width="8.86666666666667" style="445"/>
    <col min="23" max="16384" width="8.86666666666667" style="446"/>
  </cols>
  <sheetData>
    <row r="1" ht="33" customHeight="1" spans="1:4">
      <c r="A1" s="449" t="s">
        <v>58</v>
      </c>
      <c r="B1" s="449"/>
      <c r="C1" s="449"/>
      <c r="D1" s="449"/>
    </row>
    <row r="2" customHeight="1" spans="1:4">
      <c r="A2" s="450" t="s">
        <v>59</v>
      </c>
      <c r="B2" s="450"/>
      <c r="C2" s="450"/>
      <c r="D2" s="450"/>
    </row>
    <row r="3" customHeight="1" spans="1:5">
      <c r="A3" s="451" t="s">
        <v>60</v>
      </c>
      <c r="B3" s="451"/>
      <c r="C3" s="451" t="s">
        <v>61</v>
      </c>
      <c r="D3" s="451"/>
      <c r="E3" s="452" t="s">
        <v>2</v>
      </c>
    </row>
    <row r="4" s="444" customFormat="1" ht="20" customHeight="1" spans="1:22">
      <c r="A4" s="453" t="s">
        <v>62</v>
      </c>
      <c r="B4" s="454">
        <f>SUM(B5:B7)</f>
        <v>21800</v>
      </c>
      <c r="C4" s="453" t="s">
        <v>63</v>
      </c>
      <c r="D4" s="455">
        <f>SUM(D5:D7)</f>
        <v>74328.39</v>
      </c>
      <c r="E4" s="456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456"/>
      <c r="R4" s="456"/>
      <c r="S4" s="456"/>
      <c r="T4" s="456"/>
      <c r="U4" s="456"/>
      <c r="V4" s="456"/>
    </row>
    <row r="5" s="444" customFormat="1" ht="20" customHeight="1" spans="1:22">
      <c r="A5" s="457" t="s">
        <v>64</v>
      </c>
      <c r="B5" s="458">
        <f>'2 收入支出表'!C30</f>
        <v>9600</v>
      </c>
      <c r="C5" s="459" t="s">
        <v>65</v>
      </c>
      <c r="D5" s="460">
        <v>9328.39</v>
      </c>
      <c r="E5" s="456"/>
      <c r="F5" s="456"/>
      <c r="G5" s="456"/>
      <c r="H5" s="456"/>
      <c r="I5" s="456"/>
      <c r="J5" s="456"/>
      <c r="K5" s="456"/>
      <c r="L5" s="456"/>
      <c r="M5" s="456"/>
      <c r="N5" s="456"/>
      <c r="O5" s="456"/>
      <c r="P5" s="456"/>
      <c r="Q5" s="456"/>
      <c r="R5" s="456"/>
      <c r="S5" s="456"/>
      <c r="T5" s="456"/>
      <c r="U5" s="456"/>
      <c r="V5" s="456"/>
    </row>
    <row r="6" s="444" customFormat="1" ht="20" customHeight="1" spans="1:22">
      <c r="A6" s="457" t="s">
        <v>66</v>
      </c>
      <c r="B6" s="458">
        <v>1200</v>
      </c>
      <c r="C6" s="459" t="s">
        <v>67</v>
      </c>
      <c r="D6" s="460">
        <v>35000</v>
      </c>
      <c r="E6" s="456"/>
      <c r="F6" s="456"/>
      <c r="G6" s="456"/>
      <c r="H6" s="456"/>
      <c r="I6" s="456"/>
      <c r="J6" s="456"/>
      <c r="K6" s="456"/>
      <c r="L6" s="456"/>
      <c r="M6" s="456"/>
      <c r="N6" s="456"/>
      <c r="O6" s="456"/>
      <c r="P6" s="456"/>
      <c r="Q6" s="456"/>
      <c r="R6" s="456"/>
      <c r="S6" s="456"/>
      <c r="T6" s="456"/>
      <c r="U6" s="456"/>
      <c r="V6" s="456"/>
    </row>
    <row r="7" s="444" customFormat="1" ht="20" customHeight="1" spans="1:22">
      <c r="A7" s="459" t="s">
        <v>68</v>
      </c>
      <c r="B7" s="458">
        <f>'2.3 借款'!O9</f>
        <v>11000</v>
      </c>
      <c r="C7" s="459" t="s">
        <v>69</v>
      </c>
      <c r="D7" s="457">
        <v>30000</v>
      </c>
      <c r="E7" s="456"/>
      <c r="F7" s="456"/>
      <c r="G7" s="456"/>
      <c r="H7" s="456"/>
      <c r="I7" s="456"/>
      <c r="J7" s="456"/>
      <c r="K7" s="456"/>
      <c r="L7" s="456"/>
      <c r="M7" s="456"/>
      <c r="N7" s="456"/>
      <c r="O7" s="456"/>
      <c r="P7" s="456"/>
      <c r="Q7" s="456"/>
      <c r="R7" s="456"/>
      <c r="S7" s="456"/>
      <c r="T7" s="456"/>
      <c r="U7" s="456"/>
      <c r="V7" s="456"/>
    </row>
    <row r="8" s="444" customFormat="1" ht="20" customHeight="1" spans="1:22">
      <c r="A8" s="461" t="s">
        <v>70</v>
      </c>
      <c r="B8" s="462">
        <f>SUM(B9:B21)</f>
        <v>542050.138525641</v>
      </c>
      <c r="C8" s="461" t="s">
        <v>71</v>
      </c>
      <c r="D8" s="463">
        <f>SUM(D9:D19)</f>
        <v>626480</v>
      </c>
      <c r="E8" s="456"/>
      <c r="F8" s="456"/>
      <c r="G8" s="456"/>
      <c r="H8" s="456"/>
      <c r="I8" s="456"/>
      <c r="J8" s="456"/>
      <c r="K8" s="456"/>
      <c r="L8" s="456"/>
      <c r="M8" s="456"/>
      <c r="N8" s="456"/>
      <c r="O8" s="456"/>
      <c r="P8" s="456"/>
      <c r="Q8" s="456"/>
      <c r="R8" s="456"/>
      <c r="S8" s="456"/>
      <c r="T8" s="456"/>
      <c r="U8" s="456"/>
      <c r="V8" s="456"/>
    </row>
    <row r="9" s="444" customFormat="1" ht="20" customHeight="1" spans="1:22">
      <c r="A9" s="464" t="s">
        <v>72</v>
      </c>
      <c r="B9" s="465">
        <v>235000</v>
      </c>
      <c r="C9" s="464" t="s">
        <v>73</v>
      </c>
      <c r="D9" s="466">
        <v>200000</v>
      </c>
      <c r="E9" s="456"/>
      <c r="F9" s="456"/>
      <c r="G9" s="456"/>
      <c r="H9" s="456"/>
      <c r="I9" s="456"/>
      <c r="J9" s="456"/>
      <c r="K9" s="456"/>
      <c r="L9" s="456"/>
      <c r="M9" s="456"/>
      <c r="N9" s="456"/>
      <c r="O9" s="456"/>
      <c r="P9" s="456"/>
      <c r="Q9" s="456"/>
      <c r="R9" s="456"/>
      <c r="S9" s="456"/>
      <c r="T9" s="456"/>
      <c r="U9" s="456"/>
      <c r="V9" s="456"/>
    </row>
    <row r="10" s="444" customFormat="1" ht="20" customHeight="1" spans="1:22">
      <c r="A10" s="464" t="s">
        <v>74</v>
      </c>
      <c r="B10" s="465">
        <f>'2 收入支出表'!C29</f>
        <v>6000</v>
      </c>
      <c r="C10" s="464" t="s">
        <v>75</v>
      </c>
      <c r="D10" s="466">
        <v>390480</v>
      </c>
      <c r="E10" s="456"/>
      <c r="F10" s="456"/>
      <c r="G10" s="456"/>
      <c r="H10" s="456"/>
      <c r="I10" s="456"/>
      <c r="J10" s="456"/>
      <c r="K10" s="456"/>
      <c r="L10" s="456"/>
      <c r="M10" s="456"/>
      <c r="N10" s="456"/>
      <c r="O10" s="456"/>
      <c r="P10" s="456"/>
      <c r="Q10" s="456"/>
      <c r="R10" s="456"/>
      <c r="S10" s="456"/>
      <c r="T10" s="456"/>
      <c r="U10" s="456"/>
      <c r="V10" s="456"/>
    </row>
    <row r="11" s="444" customFormat="1" ht="20" customHeight="1" spans="1:22">
      <c r="A11" s="464" t="s">
        <v>76</v>
      </c>
      <c r="B11" s="465">
        <f>'5股票市值'!D8</f>
        <v>1645.41</v>
      </c>
      <c r="C11" s="464" t="s">
        <v>77</v>
      </c>
      <c r="D11" s="466">
        <v>36000</v>
      </c>
      <c r="E11" s="456"/>
      <c r="F11" s="456"/>
      <c r="G11" s="456"/>
      <c r="H11" s="456"/>
      <c r="I11" s="456"/>
      <c r="J11" s="456"/>
      <c r="K11" s="456"/>
      <c r="L11" s="456"/>
      <c r="M11" s="456"/>
      <c r="N11" s="456"/>
      <c r="O11" s="456"/>
      <c r="P11" s="456"/>
      <c r="Q11" s="456"/>
      <c r="R11" s="456"/>
      <c r="S11" s="456"/>
      <c r="T11" s="456"/>
      <c r="U11" s="456"/>
      <c r="V11" s="456"/>
    </row>
    <row r="12" s="444" customFormat="1" ht="20" customHeight="1" spans="1:22">
      <c r="A12" s="464" t="s">
        <v>78</v>
      </c>
      <c r="B12" s="465">
        <v>20000</v>
      </c>
      <c r="C12" s="464"/>
      <c r="D12" s="466"/>
      <c r="E12" s="456"/>
      <c r="F12" s="456"/>
      <c r="G12" s="456"/>
      <c r="H12" s="456"/>
      <c r="I12" s="456"/>
      <c r="J12" s="456"/>
      <c r="K12" s="456"/>
      <c r="L12" s="456"/>
      <c r="M12" s="456"/>
      <c r="N12" s="456"/>
      <c r="O12" s="456"/>
      <c r="P12" s="456"/>
      <c r="Q12" s="456"/>
      <c r="R12" s="456"/>
      <c r="S12" s="456"/>
      <c r="T12" s="456"/>
      <c r="U12" s="456"/>
      <c r="V12" s="456"/>
    </row>
    <row r="13" s="444" customFormat="1" ht="20" customHeight="1" spans="1:22">
      <c r="A13" s="464" t="s">
        <v>79</v>
      </c>
      <c r="B13" s="465">
        <v>15000</v>
      </c>
      <c r="C13" s="464"/>
      <c r="D13" s="466"/>
      <c r="E13" s="456"/>
      <c r="F13" s="456"/>
      <c r="G13" s="456"/>
      <c r="H13" s="456"/>
      <c r="I13" s="456"/>
      <c r="J13" s="456"/>
      <c r="K13" s="456"/>
      <c r="L13" s="456"/>
      <c r="M13" s="456"/>
      <c r="N13" s="456"/>
      <c r="O13" s="456"/>
      <c r="P13" s="456"/>
      <c r="Q13" s="456"/>
      <c r="R13" s="456"/>
      <c r="S13" s="456"/>
      <c r="T13" s="456"/>
      <c r="U13" s="456"/>
      <c r="V13" s="456"/>
    </row>
    <row r="14" s="444" customFormat="1" ht="20" customHeight="1" spans="1:22">
      <c r="A14" s="464" t="s">
        <v>80</v>
      </c>
      <c r="B14" s="465">
        <v>21000</v>
      </c>
      <c r="C14" s="464"/>
      <c r="D14" s="466"/>
      <c r="E14" s="456"/>
      <c r="F14" s="456"/>
      <c r="G14" s="456"/>
      <c r="H14" s="456"/>
      <c r="I14" s="456"/>
      <c r="J14" s="456"/>
      <c r="K14" s="456"/>
      <c r="L14" s="456"/>
      <c r="M14" s="456"/>
      <c r="N14" s="456"/>
      <c r="O14" s="456"/>
      <c r="P14" s="456"/>
      <c r="Q14" s="456"/>
      <c r="R14" s="456"/>
      <c r="S14" s="456"/>
      <c r="T14" s="456"/>
      <c r="U14" s="456"/>
      <c r="V14" s="456"/>
    </row>
    <row r="15" s="444" customFormat="1" ht="20" customHeight="1" spans="1:22">
      <c r="A15" s="464" t="s">
        <v>81</v>
      </c>
      <c r="B15" s="465">
        <v>30000</v>
      </c>
      <c r="C15" s="464"/>
      <c r="D15" s="466"/>
      <c r="E15" s="456"/>
      <c r="F15" s="456"/>
      <c r="G15" s="456"/>
      <c r="H15" s="456"/>
      <c r="I15" s="456"/>
      <c r="J15" s="456"/>
      <c r="K15" s="456"/>
      <c r="L15" s="456"/>
      <c r="M15" s="456"/>
      <c r="N15" s="456"/>
      <c r="O15" s="456"/>
      <c r="P15" s="456"/>
      <c r="Q15" s="456"/>
      <c r="R15" s="456"/>
      <c r="S15" s="456"/>
      <c r="T15" s="456"/>
      <c r="U15" s="456"/>
      <c r="V15" s="456"/>
    </row>
    <row r="16" s="444" customFormat="1" ht="20" customHeight="1" spans="1:22">
      <c r="A16" s="464" t="s">
        <v>82</v>
      </c>
      <c r="B16" s="465">
        <f>'4五险一金个税'!F210/1.05^20</f>
        <v>50538.8595256411</v>
      </c>
      <c r="C16" s="464"/>
      <c r="D16" s="466"/>
      <c r="E16" s="456"/>
      <c r="F16" s="456"/>
      <c r="G16" s="456"/>
      <c r="H16" s="456"/>
      <c r="I16" s="456"/>
      <c r="J16" s="456"/>
      <c r="K16" s="456"/>
      <c r="L16" s="456"/>
      <c r="M16" s="456"/>
      <c r="N16" s="456"/>
      <c r="O16" s="456"/>
      <c r="P16" s="456"/>
      <c r="Q16" s="456"/>
      <c r="R16" s="456"/>
      <c r="S16" s="456"/>
      <c r="T16" s="456"/>
      <c r="U16" s="456"/>
      <c r="V16" s="456"/>
    </row>
    <row r="17" s="444" customFormat="1" ht="20" customHeight="1" spans="1:22">
      <c r="A17" s="464" t="s">
        <v>83</v>
      </c>
      <c r="B17" s="465">
        <f>'4五险一金个税'!E5</f>
        <v>43560</v>
      </c>
      <c r="C17" s="464"/>
      <c r="D17" s="466"/>
      <c r="E17" s="456"/>
      <c r="F17" s="456"/>
      <c r="G17" s="456"/>
      <c r="H17" s="456"/>
      <c r="I17" s="456"/>
      <c r="J17" s="456"/>
      <c r="K17" s="456"/>
      <c r="L17" s="456"/>
      <c r="M17" s="456"/>
      <c r="N17" s="456"/>
      <c r="O17" s="456"/>
      <c r="P17" s="456"/>
      <c r="Q17" s="456"/>
      <c r="R17" s="456"/>
      <c r="S17" s="456"/>
      <c r="T17" s="456"/>
      <c r="U17" s="456"/>
      <c r="V17" s="456"/>
    </row>
    <row r="18" s="444" customFormat="1" ht="20" customHeight="1" spans="1:22">
      <c r="A18" s="464" t="s">
        <v>84</v>
      </c>
      <c r="B18" s="465">
        <v>1976.839</v>
      </c>
      <c r="C18" s="464"/>
      <c r="D18" s="466"/>
      <c r="E18" s="456"/>
      <c r="F18" s="456"/>
      <c r="G18" s="456"/>
      <c r="H18" s="456"/>
      <c r="I18" s="456"/>
      <c r="J18" s="456"/>
      <c r="K18" s="456"/>
      <c r="L18" s="456"/>
      <c r="M18" s="456"/>
      <c r="N18" s="456"/>
      <c r="O18" s="456"/>
      <c r="P18" s="456"/>
      <c r="Q18" s="456"/>
      <c r="R18" s="456"/>
      <c r="S18" s="456"/>
      <c r="T18" s="456"/>
      <c r="U18" s="456"/>
      <c r="V18" s="456"/>
    </row>
    <row r="19" s="444" customFormat="1" ht="20" customHeight="1" spans="1:22">
      <c r="A19" s="467" t="s">
        <v>85</v>
      </c>
      <c r="B19" s="465">
        <v>19745.3</v>
      </c>
      <c r="C19" s="464"/>
      <c r="D19" s="466"/>
      <c r="E19" s="456"/>
      <c r="F19" s="456"/>
      <c r="G19" s="456"/>
      <c r="H19" s="456"/>
      <c r="I19" s="456"/>
      <c r="J19" s="456"/>
      <c r="K19" s="456"/>
      <c r="L19" s="456"/>
      <c r="M19" s="456"/>
      <c r="N19" s="456"/>
      <c r="O19" s="456"/>
      <c r="P19" s="456"/>
      <c r="Q19" s="456"/>
      <c r="R19" s="456"/>
      <c r="S19" s="456"/>
      <c r="T19" s="456"/>
      <c r="U19" s="456"/>
      <c r="V19" s="456"/>
    </row>
    <row r="20" s="444" customFormat="1" ht="20" customHeight="1" spans="1:22">
      <c r="A20" s="464" t="s">
        <v>86</v>
      </c>
      <c r="B20" s="465">
        <v>2583.73</v>
      </c>
      <c r="C20" s="464"/>
      <c r="D20" s="466"/>
      <c r="E20" s="456"/>
      <c r="F20" s="456"/>
      <c r="G20" s="456"/>
      <c r="H20" s="456"/>
      <c r="I20" s="456"/>
      <c r="J20" s="456"/>
      <c r="K20" s="456"/>
      <c r="L20" s="456"/>
      <c r="M20" s="456"/>
      <c r="N20" s="456"/>
      <c r="O20" s="456"/>
      <c r="P20" s="456"/>
      <c r="Q20" s="456"/>
      <c r="R20" s="456"/>
      <c r="S20" s="456"/>
      <c r="T20" s="456"/>
      <c r="U20" s="456"/>
      <c r="V20" s="456"/>
    </row>
    <row r="21" s="444" customFormat="1" ht="20" customHeight="1" spans="1:22">
      <c r="A21" s="464" t="s">
        <v>87</v>
      </c>
      <c r="B21" s="465">
        <v>95000</v>
      </c>
      <c r="C21" s="464"/>
      <c r="D21" s="466"/>
      <c r="E21" s="456"/>
      <c r="F21" s="456"/>
      <c r="G21" s="456"/>
      <c r="H21" s="456"/>
      <c r="I21" s="456"/>
      <c r="J21" s="456"/>
      <c r="K21" s="456"/>
      <c r="L21" s="456"/>
      <c r="M21" s="456"/>
      <c r="N21" s="456"/>
      <c r="O21" s="456"/>
      <c r="P21" s="456"/>
      <c r="Q21" s="456"/>
      <c r="R21" s="456"/>
      <c r="S21" s="456"/>
      <c r="T21" s="456"/>
      <c r="U21" s="456"/>
      <c r="V21" s="456"/>
    </row>
    <row r="22" s="444" customFormat="1" ht="20" customHeight="1" spans="1:22">
      <c r="A22" s="468" t="s">
        <v>88</v>
      </c>
      <c r="B22" s="469">
        <f>SUM(B23:C26)</f>
        <v>2980000</v>
      </c>
      <c r="C22" s="468" t="s">
        <v>89</v>
      </c>
      <c r="D22" s="470">
        <f>D23+D24+D25</f>
        <v>554355</v>
      </c>
      <c r="E22" s="456"/>
      <c r="F22" s="456"/>
      <c r="G22" s="456"/>
      <c r="H22" s="456"/>
      <c r="I22" s="456"/>
      <c r="J22" s="456"/>
      <c r="K22" s="456"/>
      <c r="L22" s="456"/>
      <c r="M22" s="456"/>
      <c r="N22" s="456"/>
      <c r="O22" s="456"/>
      <c r="P22" s="456"/>
      <c r="Q22" s="456"/>
      <c r="R22" s="456"/>
      <c r="S22" s="456"/>
      <c r="T22" s="456"/>
      <c r="U22" s="456"/>
      <c r="V22" s="456"/>
    </row>
    <row r="23" s="444" customFormat="1" ht="20" customHeight="1" spans="1:22">
      <c r="A23" s="471" t="s">
        <v>90</v>
      </c>
      <c r="B23" s="472">
        <v>2750000</v>
      </c>
      <c r="C23" s="471" t="s">
        <v>91</v>
      </c>
      <c r="D23" s="473">
        <v>502323</v>
      </c>
      <c r="E23" s="456"/>
      <c r="F23" s="456"/>
      <c r="G23" s="456"/>
      <c r="H23" s="456"/>
      <c r="I23" s="456"/>
      <c r="J23" s="456"/>
      <c r="K23" s="456"/>
      <c r="L23" s="456"/>
      <c r="M23" s="456"/>
      <c r="N23" s="456"/>
      <c r="O23" s="456"/>
      <c r="P23" s="456"/>
      <c r="Q23" s="456"/>
      <c r="R23" s="456"/>
      <c r="S23" s="456"/>
      <c r="T23" s="456"/>
      <c r="U23" s="456"/>
      <c r="V23" s="456"/>
    </row>
    <row r="24" s="444" customFormat="1" ht="20" customHeight="1" spans="1:22">
      <c r="A24" s="471" t="s">
        <v>92</v>
      </c>
      <c r="B24" s="472">
        <v>140000</v>
      </c>
      <c r="C24" s="471" t="s">
        <v>93</v>
      </c>
      <c r="D24" s="473">
        <v>52032</v>
      </c>
      <c r="E24" s="456"/>
      <c r="F24" s="456"/>
      <c r="G24" s="456"/>
      <c r="H24" s="456"/>
      <c r="I24" s="456"/>
      <c r="J24" s="456"/>
      <c r="K24" s="456"/>
      <c r="L24" s="456"/>
      <c r="M24" s="456"/>
      <c r="N24" s="456"/>
      <c r="O24" s="456"/>
      <c r="P24" s="456"/>
      <c r="Q24" s="456"/>
      <c r="R24" s="456"/>
      <c r="S24" s="456"/>
      <c r="T24" s="456"/>
      <c r="U24" s="456"/>
      <c r="V24" s="456"/>
    </row>
    <row r="25" s="444" customFormat="1" ht="20" customHeight="1" spans="1:22">
      <c r="A25" s="471" t="s">
        <v>94</v>
      </c>
      <c r="B25" s="472">
        <v>40000</v>
      </c>
      <c r="C25" s="471"/>
      <c r="D25" s="473"/>
      <c r="E25" s="456"/>
      <c r="F25" s="456"/>
      <c r="G25" s="456"/>
      <c r="H25" s="456"/>
      <c r="I25" s="456"/>
      <c r="J25" s="456"/>
      <c r="K25" s="456"/>
      <c r="L25" s="456"/>
      <c r="M25" s="456"/>
      <c r="N25" s="456"/>
      <c r="O25" s="456"/>
      <c r="P25" s="456"/>
      <c r="Q25" s="456"/>
      <c r="R25" s="456"/>
      <c r="S25" s="456"/>
      <c r="T25" s="456"/>
      <c r="U25" s="456"/>
      <c r="V25" s="456"/>
    </row>
    <row r="26" s="444" customFormat="1" ht="20" customHeight="1" spans="1:22">
      <c r="A26" s="471" t="s">
        <v>95</v>
      </c>
      <c r="B26" s="472">
        <v>50000</v>
      </c>
      <c r="C26" s="471"/>
      <c r="D26" s="473"/>
      <c r="E26" s="456"/>
      <c r="F26" s="456"/>
      <c r="G26" s="456"/>
      <c r="H26" s="456"/>
      <c r="I26" s="456"/>
      <c r="J26" s="456"/>
      <c r="K26" s="456"/>
      <c r="L26" s="456"/>
      <c r="M26" s="456"/>
      <c r="N26" s="456"/>
      <c r="O26" s="456"/>
      <c r="P26" s="456"/>
      <c r="Q26" s="456"/>
      <c r="R26" s="456"/>
      <c r="S26" s="456"/>
      <c r="T26" s="456"/>
      <c r="U26" s="456"/>
      <c r="V26" s="456"/>
    </row>
    <row r="27" s="444" customFormat="1" ht="20" customHeight="1" spans="1:22">
      <c r="A27" s="474" t="s">
        <v>96</v>
      </c>
      <c r="B27" s="475">
        <f>B4+B8+B22</f>
        <v>3543850.13852564</v>
      </c>
      <c r="C27" s="474" t="s">
        <v>97</v>
      </c>
      <c r="D27" s="476">
        <f>D4+D8+D22</f>
        <v>1255163.39</v>
      </c>
      <c r="E27" s="456"/>
      <c r="F27" s="456"/>
      <c r="G27" s="456"/>
      <c r="H27" s="456"/>
      <c r="I27" s="456"/>
      <c r="J27" s="456"/>
      <c r="K27" s="456"/>
      <c r="L27" s="456"/>
      <c r="M27" s="456"/>
      <c r="N27" s="456"/>
      <c r="O27" s="456"/>
      <c r="P27" s="456"/>
      <c r="Q27" s="456"/>
      <c r="R27" s="456"/>
      <c r="S27" s="456"/>
      <c r="T27" s="456"/>
      <c r="U27" s="456"/>
      <c r="V27" s="456"/>
    </row>
    <row r="28" s="445" customFormat="1" ht="18" customHeight="1" spans="2:4">
      <c r="B28" s="477"/>
      <c r="D28" s="478"/>
    </row>
    <row r="29" s="445" customFormat="1" ht="18" customHeight="1" spans="2:4">
      <c r="B29" s="477"/>
      <c r="D29" s="478"/>
    </row>
    <row r="30" s="445" customFormat="1" ht="18" customHeight="1" spans="2:4">
      <c r="B30" s="477"/>
      <c r="D30" s="478"/>
    </row>
    <row r="31" s="445" customFormat="1" ht="18" customHeight="1" spans="2:4">
      <c r="B31" s="477"/>
      <c r="D31" s="478"/>
    </row>
    <row r="32" s="445" customFormat="1" customHeight="1" spans="2:4">
      <c r="B32" s="477"/>
      <c r="D32" s="478"/>
    </row>
    <row r="33" s="445" customFormat="1" customHeight="1" spans="2:4">
      <c r="B33" s="477"/>
      <c r="D33" s="478"/>
    </row>
    <row r="34" s="445" customFormat="1" customHeight="1" spans="2:4">
      <c r="B34" s="477"/>
      <c r="D34" s="478"/>
    </row>
    <row r="35" s="445" customFormat="1" customHeight="1" spans="1:4">
      <c r="A35" s="479" t="s">
        <v>6</v>
      </c>
      <c r="B35" s="480">
        <f>B27-D27</f>
        <v>2288686.74852564</v>
      </c>
      <c r="D35" s="478"/>
    </row>
    <row r="36" s="445" customFormat="1" customHeight="1" spans="1:4">
      <c r="A36" s="479" t="s">
        <v>61</v>
      </c>
      <c r="B36" s="480">
        <f>D27</f>
        <v>1255163.39</v>
      </c>
      <c r="D36" s="478"/>
    </row>
    <row r="37" s="445" customFormat="1" customHeight="1" spans="2:4">
      <c r="B37" s="477"/>
      <c r="D37" s="478"/>
    </row>
    <row r="38" s="445" customFormat="1" customHeight="1" spans="2:4">
      <c r="B38" s="477"/>
      <c r="D38" s="478"/>
    </row>
    <row r="39" s="445" customFormat="1" customHeight="1" spans="2:4">
      <c r="B39" s="477"/>
      <c r="D39" s="478"/>
    </row>
    <row r="40" s="445" customFormat="1" customHeight="1" spans="2:4">
      <c r="B40" s="477"/>
      <c r="D40" s="478"/>
    </row>
    <row r="41" s="445" customFormat="1" customHeight="1" spans="2:4">
      <c r="B41" s="477"/>
      <c r="D41" s="478"/>
    </row>
    <row r="42" s="445" customFormat="1" customHeight="1" spans="2:4">
      <c r="B42" s="477"/>
      <c r="D42" s="478"/>
    </row>
    <row r="43" s="445" customFormat="1" customHeight="1" spans="2:4">
      <c r="B43" s="477"/>
      <c r="D43" s="478"/>
    </row>
    <row r="44" s="445" customFormat="1" customHeight="1" spans="2:4">
      <c r="B44" s="477"/>
      <c r="D44" s="478"/>
    </row>
    <row r="45" s="445" customFormat="1" customHeight="1" spans="2:4">
      <c r="B45" s="477"/>
      <c r="D45" s="478"/>
    </row>
    <row r="46" s="445" customFormat="1" customHeight="1" spans="2:4">
      <c r="B46" s="477"/>
      <c r="D46" s="478"/>
    </row>
    <row r="47" s="445" customFormat="1" customHeight="1" spans="2:4">
      <c r="B47" s="477"/>
      <c r="D47" s="478"/>
    </row>
    <row r="48" s="445" customFormat="1" customHeight="1" spans="2:4">
      <c r="B48" s="477"/>
      <c r="D48" s="478"/>
    </row>
    <row r="49" s="445" customFormat="1" customHeight="1" spans="2:4">
      <c r="B49" s="477"/>
      <c r="D49" s="478"/>
    </row>
    <row r="50" s="445" customFormat="1" customHeight="1" spans="2:4">
      <c r="B50" s="477"/>
      <c r="D50" s="478"/>
    </row>
    <row r="51" s="445" customFormat="1" customHeight="1" spans="2:4">
      <c r="B51" s="477"/>
      <c r="D51" s="478"/>
    </row>
    <row r="52" s="445" customFormat="1" customHeight="1" spans="2:4">
      <c r="B52" s="477"/>
      <c r="D52" s="478"/>
    </row>
    <row r="53" s="445" customFormat="1" customHeight="1" spans="2:4">
      <c r="B53" s="477"/>
      <c r="D53" s="478"/>
    </row>
    <row r="54" s="445" customFormat="1" customHeight="1" spans="2:4">
      <c r="B54" s="477"/>
      <c r="D54" s="478"/>
    </row>
  </sheetData>
  <mergeCells count="4">
    <mergeCell ref="A1:D1"/>
    <mergeCell ref="A2:D2"/>
    <mergeCell ref="A3:B3"/>
    <mergeCell ref="C3:D3"/>
  </mergeCells>
  <hyperlinks>
    <hyperlink ref="E3" location="首页!A1" display="返回首页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theme="0"/>
  </sheetPr>
  <dimension ref="A1:H43"/>
  <sheetViews>
    <sheetView workbookViewId="0">
      <selection activeCell="H22" sqref="H22"/>
    </sheetView>
  </sheetViews>
  <sheetFormatPr defaultColWidth="26.4" defaultRowHeight="20.1" customHeight="1" outlineLevelCol="7"/>
  <cols>
    <col min="1" max="1" width="25.2666666666667" style="393" customWidth="1"/>
    <col min="2" max="2" width="13.35" style="394" customWidth="1"/>
    <col min="3" max="3" width="9.125" style="394" customWidth="1"/>
    <col min="4" max="4" width="36.8416666666667" style="395" customWidth="1"/>
    <col min="5" max="5" width="9.01666666666667" style="396" customWidth="1"/>
    <col min="6" max="10" width="9.01666666666667" style="393" customWidth="1"/>
    <col min="11" max="14" width="11.6" style="393" customWidth="1"/>
    <col min="15" max="15" width="28.7333333333333" style="393" customWidth="1"/>
    <col min="16" max="16" width="11.6" style="393" customWidth="1"/>
    <col min="17" max="29" width="4" style="393" customWidth="1"/>
    <col min="30" max="16384" width="26.4" style="393"/>
  </cols>
  <sheetData>
    <row r="1" s="390" customFormat="1" ht="20" customHeight="1" spans="1:5">
      <c r="A1" s="397" t="s">
        <v>98</v>
      </c>
      <c r="B1" s="398" t="s">
        <v>99</v>
      </c>
      <c r="C1" s="398" t="s">
        <v>100</v>
      </c>
      <c r="D1" s="399" t="s">
        <v>101</v>
      </c>
      <c r="E1" s="184" t="s">
        <v>2</v>
      </c>
    </row>
    <row r="2" ht="20" customHeight="1" spans="1:4">
      <c r="A2" s="400" t="s">
        <v>102</v>
      </c>
      <c r="B2" s="401">
        <f>'2.2收入'!S17</f>
        <v>368611</v>
      </c>
      <c r="C2" s="401"/>
      <c r="D2" s="402" t="s">
        <v>103</v>
      </c>
    </row>
    <row r="3" ht="20" customHeight="1" spans="1:4">
      <c r="A3" s="400" t="s">
        <v>104</v>
      </c>
      <c r="B3" s="401">
        <f>'2.2收入'!B24</f>
        <v>4300</v>
      </c>
      <c r="C3" s="401"/>
      <c r="D3" s="402" t="s">
        <v>105</v>
      </c>
    </row>
    <row r="4" ht="20" customHeight="1" spans="1:4">
      <c r="A4" s="403" t="s">
        <v>106</v>
      </c>
      <c r="B4" s="401">
        <f>'2.2收入'!B40</f>
        <v>13600</v>
      </c>
      <c r="C4" s="401"/>
      <c r="D4" s="402" t="s">
        <v>107</v>
      </c>
    </row>
    <row r="5" ht="20" customHeight="1" spans="1:4">
      <c r="A5" s="403" t="s">
        <v>108</v>
      </c>
      <c r="B5" s="401"/>
      <c r="C5" s="401"/>
      <c r="D5" s="402" t="s">
        <v>109</v>
      </c>
    </row>
    <row r="6" ht="20" customHeight="1" spans="1:4">
      <c r="A6" s="403" t="s">
        <v>110</v>
      </c>
      <c r="B6" s="401"/>
      <c r="C6" s="401"/>
      <c r="D6" s="402" t="s">
        <v>109</v>
      </c>
    </row>
    <row r="7" s="391" customFormat="1" ht="20" customHeight="1" spans="1:5">
      <c r="A7" s="404" t="s">
        <v>111</v>
      </c>
      <c r="B7" s="405">
        <f>SUM(B2:B6)</f>
        <v>386511</v>
      </c>
      <c r="C7" s="405"/>
      <c r="D7" s="406"/>
      <c r="E7" s="407"/>
    </row>
    <row r="8" ht="20" customHeight="1" spans="1:4">
      <c r="A8" s="408" t="s">
        <v>112</v>
      </c>
      <c r="B8" s="409">
        <f>'2.2收入'!C70</f>
        <v>2140</v>
      </c>
      <c r="C8" s="409"/>
      <c r="D8" s="410"/>
    </row>
    <row r="9" ht="20" customHeight="1" spans="1:4">
      <c r="A9" s="408" t="s">
        <v>113</v>
      </c>
      <c r="B9" s="409">
        <f>'2.2收入'!B87</f>
        <v>6907</v>
      </c>
      <c r="C9" s="409"/>
      <c r="D9" s="410" t="s">
        <v>114</v>
      </c>
    </row>
    <row r="10" ht="20" customHeight="1" spans="1:4">
      <c r="A10" s="408" t="s">
        <v>115</v>
      </c>
      <c r="B10" s="409">
        <f>'2.2收入'!B103</f>
        <v>30000</v>
      </c>
      <c r="C10" s="409"/>
      <c r="D10" s="410" t="s">
        <v>116</v>
      </c>
    </row>
    <row r="11" ht="20" customHeight="1" spans="1:4">
      <c r="A11" s="408" t="s">
        <v>117</v>
      </c>
      <c r="B11" s="409">
        <f>'2.2收入'!B57</f>
        <v>150000</v>
      </c>
      <c r="C11" s="409"/>
      <c r="D11" s="410" t="s">
        <v>118</v>
      </c>
    </row>
    <row r="12" ht="20" customHeight="1" spans="1:4">
      <c r="A12" s="408" t="s">
        <v>119</v>
      </c>
      <c r="B12" s="409">
        <v>15026.4</v>
      </c>
      <c r="C12" s="409"/>
      <c r="D12" s="410"/>
    </row>
    <row r="13" ht="20" customHeight="1" spans="1:4">
      <c r="A13" s="408" t="s">
        <v>120</v>
      </c>
      <c r="B13" s="409">
        <f>'2.4 还款'!O4</f>
        <v>2050</v>
      </c>
      <c r="C13" s="409"/>
      <c r="D13" s="410"/>
    </row>
    <row r="14" s="392" customFormat="1" ht="20" customHeight="1" spans="1:5">
      <c r="A14" s="411" t="s">
        <v>121</v>
      </c>
      <c r="B14" s="412">
        <f>SUM(B8:B13)</f>
        <v>206123.4</v>
      </c>
      <c r="C14" s="412"/>
      <c r="D14" s="410"/>
      <c r="E14" s="413"/>
    </row>
    <row r="15" s="392" customFormat="1" ht="20" customHeight="1" spans="1:5">
      <c r="A15" s="414" t="s">
        <v>122</v>
      </c>
      <c r="B15" s="415">
        <f>'2.3 借款'!C16</f>
        <v>700086</v>
      </c>
      <c r="C15" s="416"/>
      <c r="D15" s="417"/>
      <c r="E15" s="413"/>
    </row>
    <row r="16" s="392" customFormat="1" ht="20" customHeight="1" spans="1:5">
      <c r="A16" s="414" t="s">
        <v>123</v>
      </c>
      <c r="B16" s="415">
        <f>'2.3 借款'!C20</f>
        <v>46000</v>
      </c>
      <c r="C16" s="416"/>
      <c r="D16" s="417"/>
      <c r="E16" s="413"/>
    </row>
    <row r="17" s="392" customFormat="1" ht="20" customHeight="1" spans="1:5">
      <c r="A17" s="418" t="s">
        <v>124</v>
      </c>
      <c r="B17" s="416">
        <f>SUM(B15:B16)</f>
        <v>746086</v>
      </c>
      <c r="C17" s="416"/>
      <c r="D17" s="417"/>
      <c r="E17" s="413"/>
    </row>
    <row r="18" ht="20" customHeight="1" spans="1:4">
      <c r="A18" s="419" t="s">
        <v>14</v>
      </c>
      <c r="B18" s="420"/>
      <c r="C18" s="420">
        <f>'2.1支出'!B15</f>
        <v>24000</v>
      </c>
      <c r="D18" s="421"/>
    </row>
    <row r="19" ht="20" customHeight="1" spans="1:4">
      <c r="A19" s="419" t="s">
        <v>125</v>
      </c>
      <c r="B19" s="420"/>
      <c r="C19" s="420">
        <f>'2.1支出'!D15</f>
        <v>6651.7088</v>
      </c>
      <c r="D19" s="421"/>
    </row>
    <row r="20" ht="20" customHeight="1" spans="1:4">
      <c r="A20" s="419" t="s">
        <v>126</v>
      </c>
      <c r="B20" s="420"/>
      <c r="C20" s="420">
        <f>'2.1支出'!H15</f>
        <v>39072.464</v>
      </c>
      <c r="D20" s="421"/>
    </row>
    <row r="21" ht="20" customHeight="1" spans="1:4">
      <c r="A21" s="419" t="s">
        <v>127</v>
      </c>
      <c r="B21" s="420"/>
      <c r="C21" s="420">
        <f>'2.1支出'!E15</f>
        <v>28570.128</v>
      </c>
      <c r="D21" s="421"/>
    </row>
    <row r="22" ht="20" customHeight="1" spans="1:4">
      <c r="A22" s="419" t="s">
        <v>25</v>
      </c>
      <c r="B22" s="420"/>
      <c r="C22" s="420">
        <f>'2.1支出'!G15</f>
        <v>25689.99</v>
      </c>
      <c r="D22" s="421" t="s">
        <v>128</v>
      </c>
    </row>
    <row r="23" ht="20" customHeight="1" spans="1:4">
      <c r="A23" s="419" t="s">
        <v>129</v>
      </c>
      <c r="B23" s="422"/>
      <c r="C23" s="422">
        <f>'2.1支出'!I15</f>
        <v>17802.324</v>
      </c>
      <c r="D23" s="421" t="s">
        <v>130</v>
      </c>
    </row>
    <row r="24" ht="20" customHeight="1" spans="1:4">
      <c r="A24" s="419" t="s">
        <v>131</v>
      </c>
      <c r="B24" s="422"/>
      <c r="C24" s="422">
        <f>'2.1支出'!J15</f>
        <v>11400</v>
      </c>
      <c r="D24" s="421"/>
    </row>
    <row r="25" ht="20" customHeight="1" spans="1:4">
      <c r="A25" s="423" t="s">
        <v>132</v>
      </c>
      <c r="B25" s="424"/>
      <c r="C25" s="425">
        <f>SUM(C18:C24)</f>
        <v>153186.6148</v>
      </c>
      <c r="D25" s="426"/>
    </row>
    <row r="26" ht="20" customHeight="1" spans="1:4">
      <c r="A26" s="427" t="s">
        <v>133</v>
      </c>
      <c r="B26" s="428"/>
      <c r="C26" s="428"/>
      <c r="D26" s="429"/>
    </row>
    <row r="27" ht="20" customHeight="1" spans="1:8">
      <c r="A27" s="427" t="s">
        <v>134</v>
      </c>
      <c r="B27" s="428"/>
      <c r="C27" s="428"/>
      <c r="D27" s="429"/>
      <c r="H27" s="393" t="s">
        <v>135</v>
      </c>
    </row>
    <row r="28" ht="20" customHeight="1" spans="1:4">
      <c r="A28" s="427" t="s">
        <v>136</v>
      </c>
      <c r="B28" s="428"/>
      <c r="C28" s="428">
        <f>'2.1支出'!C15</f>
        <v>38407.2</v>
      </c>
      <c r="D28" s="429" t="s">
        <v>137</v>
      </c>
    </row>
    <row r="29" ht="20" customHeight="1" spans="1:4">
      <c r="A29" s="427" t="s">
        <v>138</v>
      </c>
      <c r="B29" s="428"/>
      <c r="C29" s="428">
        <f>'2.1支出'!M15</f>
        <v>6000</v>
      </c>
      <c r="D29" s="429" t="s">
        <v>139</v>
      </c>
    </row>
    <row r="30" ht="20" customHeight="1" spans="1:4">
      <c r="A30" s="427" t="s">
        <v>140</v>
      </c>
      <c r="B30" s="428"/>
      <c r="C30" s="428">
        <f>'2.1支出'!N15</f>
        <v>9600</v>
      </c>
      <c r="D30" s="429"/>
    </row>
    <row r="31" ht="20" customHeight="1" spans="1:4">
      <c r="A31" s="430" t="s">
        <v>141</v>
      </c>
      <c r="B31" s="428"/>
      <c r="C31" s="428">
        <f>'2.1支出'!L15</f>
        <v>275000</v>
      </c>
      <c r="D31" s="429" t="s">
        <v>142</v>
      </c>
    </row>
    <row r="32" ht="20" customHeight="1" spans="1:4">
      <c r="A32" s="427" t="s">
        <v>143</v>
      </c>
      <c r="B32" s="428"/>
      <c r="C32" s="428">
        <f>'2.3 借款'!O9</f>
        <v>11000</v>
      </c>
      <c r="D32" s="429"/>
    </row>
    <row r="33" ht="20" customHeight="1" spans="1:4">
      <c r="A33" s="431" t="s">
        <v>144</v>
      </c>
      <c r="B33" s="432"/>
      <c r="C33" s="432">
        <f>SUM(C26:C32)</f>
        <v>340007.2</v>
      </c>
      <c r="D33" s="433"/>
    </row>
    <row r="34" ht="20" customHeight="1" spans="1:4">
      <c r="A34" s="434" t="s">
        <v>145</v>
      </c>
      <c r="B34" s="435"/>
      <c r="C34" s="435">
        <f>'2.4 还款'!D23</f>
        <v>982000</v>
      </c>
      <c r="D34" s="436"/>
    </row>
    <row r="35" ht="20" customHeight="1" spans="1:4">
      <c r="A35" s="434" t="s">
        <v>146</v>
      </c>
      <c r="B35" s="435"/>
      <c r="C35" s="435">
        <f>'2.4 还款'!E23</f>
        <v>75273.5</v>
      </c>
      <c r="D35" s="436"/>
    </row>
    <row r="36" ht="20" customHeight="1" spans="1:4">
      <c r="A36" s="434" t="s">
        <v>147</v>
      </c>
      <c r="B36" s="435"/>
      <c r="C36" s="435">
        <f>'2.4 还款'!D28</f>
        <v>90000</v>
      </c>
      <c r="D36" s="436"/>
    </row>
    <row r="37" ht="20" customHeight="1" spans="1:4">
      <c r="A37" s="434" t="s">
        <v>148</v>
      </c>
      <c r="B37" s="435"/>
      <c r="C37" s="435">
        <f>'2.4 还款'!E28</f>
        <v>2050</v>
      </c>
      <c r="D37" s="436"/>
    </row>
    <row r="38" ht="20" customHeight="1" spans="1:4">
      <c r="A38" s="437" t="s">
        <v>149</v>
      </c>
      <c r="B38" s="438"/>
      <c r="C38" s="438">
        <f>SUM(C34:C37)</f>
        <v>1149323.5</v>
      </c>
      <c r="D38" s="436"/>
    </row>
    <row r="39" ht="20" customHeight="1" spans="1:4">
      <c r="A39" s="439" t="s">
        <v>55</v>
      </c>
      <c r="B39" s="440">
        <f>B7+B14+B17</f>
        <v>1338720.4</v>
      </c>
      <c r="C39" s="440">
        <f>C25+C33+C38</f>
        <v>1642517.3148</v>
      </c>
      <c r="D39" s="441">
        <f>B39-C39</f>
        <v>-303796.9148</v>
      </c>
    </row>
    <row r="40" customHeight="1" spans="1:4">
      <c r="A40" s="392"/>
      <c r="B40" s="442"/>
      <c r="C40" s="442"/>
      <c r="D40" s="443"/>
    </row>
    <row r="41" customHeight="1" spans="1:4">
      <c r="A41" s="392"/>
      <c r="B41" s="442"/>
      <c r="C41" s="442"/>
      <c r="D41" s="443"/>
    </row>
    <row r="42" customHeight="1" spans="1:4">
      <c r="A42" s="392"/>
      <c r="B42" s="442"/>
      <c r="C42" s="442"/>
      <c r="D42" s="443"/>
    </row>
    <row r="43" customHeight="1" spans="1:4">
      <c r="A43" s="392"/>
      <c r="B43" s="442"/>
      <c r="C43" s="442"/>
      <c r="D43" s="443"/>
    </row>
  </sheetData>
  <sheetProtection sheet="1" formatCells="0" formatColumns="0" formatRows="0" insertRows="0" insertColumns="0" insertHyperlinks="0" deleteColumns="0" deleteRows="0" sort="0" autoFilter="0" pivotTables="0"/>
  <hyperlinks>
    <hyperlink ref="E1" location="首页!A1" display="返回首页"/>
  </hyperlinks>
  <pageMargins left="0.7" right="0.7" top="0.75" bottom="0.75" header="0.3" footer="0.3"/>
  <pageSetup paperSize="1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>
    <tabColor theme="9" tint="-0.25"/>
  </sheetPr>
  <dimension ref="A1:IJ19"/>
  <sheetViews>
    <sheetView zoomScale="115" zoomScaleNormal="115" workbookViewId="0">
      <selection activeCell="R15" sqref="A15:R15"/>
    </sheetView>
  </sheetViews>
  <sheetFormatPr defaultColWidth="9.6" defaultRowHeight="24" customHeight="1"/>
  <cols>
    <col min="1" max="2" width="8.15" style="373" customWidth="1"/>
    <col min="3" max="3" width="9.23333333333333" style="374" customWidth="1"/>
    <col min="4" max="4" width="14.125" style="373" customWidth="1"/>
    <col min="5" max="5" width="11.825" style="373" customWidth="1"/>
    <col min="6" max="6" width="14.0416666666667" style="373" customWidth="1"/>
    <col min="7" max="16" width="11.85" style="373" customWidth="1"/>
    <col min="17" max="244" width="9.6" style="373"/>
    <col min="245" max="16384" width="9.6" style="375"/>
  </cols>
  <sheetData>
    <row r="1" s="371" customFormat="1" ht="27" customHeight="1" spans="1:244">
      <c r="A1" s="376" t="s">
        <v>150</v>
      </c>
      <c r="B1" s="377" t="s">
        <v>14</v>
      </c>
      <c r="C1" s="378" t="s">
        <v>17</v>
      </c>
      <c r="D1" s="376" t="s">
        <v>20</v>
      </c>
      <c r="E1" s="376" t="s">
        <v>21</v>
      </c>
      <c r="F1" s="376" t="s">
        <v>22</v>
      </c>
      <c r="G1" s="376" t="s">
        <v>25</v>
      </c>
      <c r="H1" s="376" t="s">
        <v>31</v>
      </c>
      <c r="I1" s="376" t="s">
        <v>35</v>
      </c>
      <c r="J1" s="376" t="s">
        <v>38</v>
      </c>
      <c r="K1" s="376" t="s">
        <v>41</v>
      </c>
      <c r="L1" s="385" t="s">
        <v>44</v>
      </c>
      <c r="M1" s="385" t="s">
        <v>151</v>
      </c>
      <c r="N1" s="385" t="s">
        <v>152</v>
      </c>
      <c r="O1" s="385" t="s">
        <v>47</v>
      </c>
      <c r="P1" s="386" t="s">
        <v>50</v>
      </c>
      <c r="Q1" s="184" t="s">
        <v>2</v>
      </c>
      <c r="R1" s="389"/>
      <c r="S1" s="389"/>
      <c r="T1" s="389"/>
      <c r="U1" s="389"/>
      <c r="V1" s="389"/>
      <c r="W1" s="389"/>
      <c r="X1" s="389"/>
      <c r="Y1" s="389"/>
      <c r="Z1" s="389"/>
      <c r="AA1" s="389"/>
      <c r="AB1" s="389"/>
      <c r="AC1" s="389"/>
      <c r="AD1" s="389"/>
      <c r="AE1" s="389"/>
      <c r="AF1" s="389"/>
      <c r="AG1" s="389"/>
      <c r="AH1" s="389"/>
      <c r="AI1" s="389"/>
      <c r="AJ1" s="389"/>
      <c r="AK1" s="389"/>
      <c r="AL1" s="389"/>
      <c r="AM1" s="389"/>
      <c r="AN1" s="389"/>
      <c r="AO1" s="389"/>
      <c r="AP1" s="389"/>
      <c r="AQ1" s="389"/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  <c r="BG1" s="389"/>
      <c r="BH1" s="389"/>
      <c r="BI1" s="389"/>
      <c r="BJ1" s="389"/>
      <c r="BK1" s="389"/>
      <c r="BL1" s="389"/>
      <c r="BM1" s="389"/>
      <c r="BN1" s="389"/>
      <c r="BO1" s="389"/>
      <c r="BP1" s="389"/>
      <c r="BQ1" s="389"/>
      <c r="BR1" s="389"/>
      <c r="BS1" s="389"/>
      <c r="BT1" s="389"/>
      <c r="BU1" s="389"/>
      <c r="BV1" s="389"/>
      <c r="BW1" s="389"/>
      <c r="BX1" s="389"/>
      <c r="BY1" s="389"/>
      <c r="BZ1" s="389"/>
      <c r="CA1" s="389"/>
      <c r="CB1" s="389"/>
      <c r="CC1" s="389"/>
      <c r="CD1" s="389"/>
      <c r="CE1" s="389"/>
      <c r="CF1" s="389"/>
      <c r="CG1" s="389"/>
      <c r="CH1" s="389"/>
      <c r="CI1" s="389"/>
      <c r="CJ1" s="389"/>
      <c r="CK1" s="389"/>
      <c r="CL1" s="389"/>
      <c r="CM1" s="389"/>
      <c r="CN1" s="389"/>
      <c r="CO1" s="389"/>
      <c r="CP1" s="389"/>
      <c r="CQ1" s="389"/>
      <c r="CR1" s="389"/>
      <c r="CS1" s="389"/>
      <c r="CT1" s="389"/>
      <c r="CU1" s="389"/>
      <c r="CV1" s="389"/>
      <c r="CW1" s="389"/>
      <c r="CX1" s="389"/>
      <c r="CY1" s="389"/>
      <c r="CZ1" s="389"/>
      <c r="DA1" s="389"/>
      <c r="DB1" s="389"/>
      <c r="DC1" s="389"/>
      <c r="DD1" s="389"/>
      <c r="DE1" s="389"/>
      <c r="DF1" s="389"/>
      <c r="DG1" s="389"/>
      <c r="DH1" s="389"/>
      <c r="DI1" s="389"/>
      <c r="DJ1" s="389"/>
      <c r="DK1" s="389"/>
      <c r="DL1" s="389"/>
      <c r="DM1" s="389"/>
      <c r="DN1" s="389"/>
      <c r="DO1" s="389"/>
      <c r="DP1" s="389"/>
      <c r="DQ1" s="389"/>
      <c r="DR1" s="389"/>
      <c r="DS1" s="389"/>
      <c r="DT1" s="389"/>
      <c r="DU1" s="389"/>
      <c r="DV1" s="389"/>
      <c r="DW1" s="389"/>
      <c r="DX1" s="389"/>
      <c r="DY1" s="389"/>
      <c r="DZ1" s="389"/>
      <c r="EA1" s="389"/>
      <c r="EB1" s="389"/>
      <c r="EC1" s="389"/>
      <c r="ED1" s="389"/>
      <c r="EE1" s="389"/>
      <c r="EF1" s="389"/>
      <c r="EG1" s="389"/>
      <c r="EH1" s="389"/>
      <c r="EI1" s="389"/>
      <c r="EJ1" s="389"/>
      <c r="EK1" s="389"/>
      <c r="EL1" s="389"/>
      <c r="EM1" s="389"/>
      <c r="EN1" s="389"/>
      <c r="EO1" s="389"/>
      <c r="EP1" s="389"/>
      <c r="EQ1" s="389"/>
      <c r="ER1" s="389"/>
      <c r="ES1" s="389"/>
      <c r="ET1" s="389"/>
      <c r="EU1" s="389"/>
      <c r="EV1" s="389"/>
      <c r="EW1" s="389"/>
      <c r="EX1" s="389"/>
      <c r="EY1" s="389"/>
      <c r="EZ1" s="389"/>
      <c r="FA1" s="389"/>
      <c r="FB1" s="389"/>
      <c r="FC1" s="389"/>
      <c r="FD1" s="389"/>
      <c r="FE1" s="389"/>
      <c r="FF1" s="389"/>
      <c r="FG1" s="389"/>
      <c r="FH1" s="389"/>
      <c r="FI1" s="389"/>
      <c r="FJ1" s="389"/>
      <c r="FK1" s="389"/>
      <c r="FL1" s="389"/>
      <c r="FM1" s="389"/>
      <c r="FN1" s="389"/>
      <c r="FO1" s="389"/>
      <c r="FP1" s="389"/>
      <c r="FQ1" s="389"/>
      <c r="FR1" s="389"/>
      <c r="FS1" s="389"/>
      <c r="FT1" s="389"/>
      <c r="FU1" s="389"/>
      <c r="FV1" s="389"/>
      <c r="FW1" s="389"/>
      <c r="FX1" s="389"/>
      <c r="FY1" s="389"/>
      <c r="FZ1" s="389"/>
      <c r="GA1" s="389"/>
      <c r="GB1" s="389"/>
      <c r="GC1" s="389"/>
      <c r="GD1" s="389"/>
      <c r="GE1" s="389"/>
      <c r="GF1" s="389"/>
      <c r="GG1" s="389"/>
      <c r="GH1" s="389"/>
      <c r="GI1" s="389"/>
      <c r="GJ1" s="389"/>
      <c r="GK1" s="389"/>
      <c r="GL1" s="389"/>
      <c r="GM1" s="389"/>
      <c r="GN1" s="389"/>
      <c r="GO1" s="389"/>
      <c r="GP1" s="389"/>
      <c r="GQ1" s="389"/>
      <c r="GR1" s="389"/>
      <c r="GS1" s="389"/>
      <c r="GT1" s="389"/>
      <c r="GU1" s="389"/>
      <c r="GV1" s="389"/>
      <c r="GW1" s="389"/>
      <c r="GX1" s="389"/>
      <c r="GY1" s="389"/>
      <c r="GZ1" s="389"/>
      <c r="HA1" s="389"/>
      <c r="HB1" s="389"/>
      <c r="HC1" s="389"/>
      <c r="HD1" s="389"/>
      <c r="HE1" s="389"/>
      <c r="HF1" s="389"/>
      <c r="HG1" s="389"/>
      <c r="HH1" s="389"/>
      <c r="HI1" s="389"/>
      <c r="HJ1" s="389"/>
      <c r="HK1" s="389"/>
      <c r="HL1" s="389"/>
      <c r="HM1" s="389"/>
      <c r="HN1" s="389"/>
      <c r="HO1" s="389"/>
      <c r="HP1" s="389"/>
      <c r="HQ1" s="389"/>
      <c r="HR1" s="389"/>
      <c r="HS1" s="389"/>
      <c r="HT1" s="389"/>
      <c r="HU1" s="389"/>
      <c r="HV1" s="389"/>
      <c r="HW1" s="389"/>
      <c r="HX1" s="389"/>
      <c r="HY1" s="389"/>
      <c r="HZ1" s="389"/>
      <c r="IA1" s="389"/>
      <c r="IB1" s="389"/>
      <c r="IC1" s="389"/>
      <c r="ID1" s="389"/>
      <c r="IE1" s="389"/>
      <c r="IF1" s="389"/>
      <c r="IG1" s="389"/>
      <c r="IH1" s="389"/>
      <c r="II1" s="389"/>
      <c r="IJ1" s="389"/>
    </row>
    <row r="2" s="371" customFormat="1" ht="29" customHeight="1" spans="1:244">
      <c r="A2" s="379" t="s">
        <v>153</v>
      </c>
      <c r="B2" s="379" t="s">
        <v>154</v>
      </c>
      <c r="C2" s="380" t="s">
        <v>155</v>
      </c>
      <c r="D2" s="379" t="s">
        <v>156</v>
      </c>
      <c r="E2" s="379" t="s">
        <v>157</v>
      </c>
      <c r="F2" s="379" t="s">
        <v>158</v>
      </c>
      <c r="G2" s="379" t="s">
        <v>159</v>
      </c>
      <c r="H2" s="379" t="s">
        <v>160</v>
      </c>
      <c r="I2" s="379" t="s">
        <v>161</v>
      </c>
      <c r="J2" s="379" t="s">
        <v>162</v>
      </c>
      <c r="K2" s="379" t="s">
        <v>163</v>
      </c>
      <c r="L2" s="387" t="s">
        <v>164</v>
      </c>
      <c r="M2" s="387" t="s">
        <v>165</v>
      </c>
      <c r="N2" s="387" t="s">
        <v>166</v>
      </c>
      <c r="O2" s="387" t="s">
        <v>167</v>
      </c>
      <c r="P2" s="387" t="s">
        <v>168</v>
      </c>
      <c r="Q2" s="389"/>
      <c r="R2" s="389"/>
      <c r="S2" s="389"/>
      <c r="T2" s="389"/>
      <c r="U2" s="389"/>
      <c r="V2" s="389"/>
      <c r="W2" s="389"/>
      <c r="X2" s="389"/>
      <c r="Y2" s="389"/>
      <c r="Z2" s="389"/>
      <c r="AA2" s="389"/>
      <c r="AB2" s="389"/>
      <c r="AC2" s="389"/>
      <c r="AD2" s="389"/>
      <c r="AE2" s="389"/>
      <c r="AF2" s="389"/>
      <c r="AG2" s="389"/>
      <c r="AH2" s="389"/>
      <c r="AI2" s="389"/>
      <c r="AJ2" s="389"/>
      <c r="AK2" s="389"/>
      <c r="AL2" s="389"/>
      <c r="AM2" s="389"/>
      <c r="AN2" s="389"/>
      <c r="AO2" s="389"/>
      <c r="AP2" s="389"/>
      <c r="AQ2" s="389"/>
      <c r="AR2" s="389"/>
      <c r="AS2" s="389"/>
      <c r="AT2" s="389"/>
      <c r="AU2" s="389"/>
      <c r="AV2" s="389"/>
      <c r="AW2" s="389"/>
      <c r="AX2" s="389"/>
      <c r="AY2" s="389"/>
      <c r="AZ2" s="389"/>
      <c r="BA2" s="389"/>
      <c r="BB2" s="389"/>
      <c r="BC2" s="389"/>
      <c r="BD2" s="389"/>
      <c r="BE2" s="389"/>
      <c r="BF2" s="389"/>
      <c r="BG2" s="389"/>
      <c r="BH2" s="389"/>
      <c r="BI2" s="389"/>
      <c r="BJ2" s="389"/>
      <c r="BK2" s="389"/>
      <c r="BL2" s="389"/>
      <c r="BM2" s="389"/>
      <c r="BN2" s="389"/>
      <c r="BO2" s="389"/>
      <c r="BP2" s="389"/>
      <c r="BQ2" s="389"/>
      <c r="BR2" s="389"/>
      <c r="BS2" s="389"/>
      <c r="BT2" s="389"/>
      <c r="BU2" s="389"/>
      <c r="BV2" s="389"/>
      <c r="BW2" s="389"/>
      <c r="BX2" s="389"/>
      <c r="BY2" s="389"/>
      <c r="BZ2" s="389"/>
      <c r="CA2" s="389"/>
      <c r="CB2" s="389"/>
      <c r="CC2" s="389"/>
      <c r="CD2" s="389"/>
      <c r="CE2" s="389"/>
      <c r="CF2" s="389"/>
      <c r="CG2" s="389"/>
      <c r="CH2" s="389"/>
      <c r="CI2" s="389"/>
      <c r="CJ2" s="389"/>
      <c r="CK2" s="389"/>
      <c r="CL2" s="389"/>
      <c r="CM2" s="389"/>
      <c r="CN2" s="389"/>
      <c r="CO2" s="389"/>
      <c r="CP2" s="389"/>
      <c r="CQ2" s="389"/>
      <c r="CR2" s="389"/>
      <c r="CS2" s="389"/>
      <c r="CT2" s="389"/>
      <c r="CU2" s="389"/>
      <c r="CV2" s="389"/>
      <c r="CW2" s="389"/>
      <c r="CX2" s="389"/>
      <c r="CY2" s="389"/>
      <c r="CZ2" s="389"/>
      <c r="DA2" s="389"/>
      <c r="DB2" s="389"/>
      <c r="DC2" s="389"/>
      <c r="DD2" s="389"/>
      <c r="DE2" s="389"/>
      <c r="DF2" s="389"/>
      <c r="DG2" s="389"/>
      <c r="DH2" s="389"/>
      <c r="DI2" s="389"/>
      <c r="DJ2" s="389"/>
      <c r="DK2" s="389"/>
      <c r="DL2" s="389"/>
      <c r="DM2" s="389"/>
      <c r="DN2" s="389"/>
      <c r="DO2" s="389"/>
      <c r="DP2" s="389"/>
      <c r="DQ2" s="389"/>
      <c r="DR2" s="389"/>
      <c r="DS2" s="389"/>
      <c r="DT2" s="389"/>
      <c r="DU2" s="389"/>
      <c r="DV2" s="389"/>
      <c r="DW2" s="389"/>
      <c r="DX2" s="389"/>
      <c r="DY2" s="389"/>
      <c r="DZ2" s="389"/>
      <c r="EA2" s="389"/>
      <c r="EB2" s="389"/>
      <c r="EC2" s="389"/>
      <c r="ED2" s="389"/>
      <c r="EE2" s="389"/>
      <c r="EF2" s="389"/>
      <c r="EG2" s="389"/>
      <c r="EH2" s="389"/>
      <c r="EI2" s="389"/>
      <c r="EJ2" s="389"/>
      <c r="EK2" s="389"/>
      <c r="EL2" s="389"/>
      <c r="EM2" s="389"/>
      <c r="EN2" s="389"/>
      <c r="EO2" s="389"/>
      <c r="EP2" s="389"/>
      <c r="EQ2" s="389"/>
      <c r="ER2" s="389"/>
      <c r="ES2" s="389"/>
      <c r="ET2" s="389"/>
      <c r="EU2" s="389"/>
      <c r="EV2" s="389"/>
      <c r="EW2" s="389"/>
      <c r="EX2" s="389"/>
      <c r="EY2" s="389"/>
      <c r="EZ2" s="389"/>
      <c r="FA2" s="389"/>
      <c r="FB2" s="389"/>
      <c r="FC2" s="389"/>
      <c r="FD2" s="389"/>
      <c r="FE2" s="389"/>
      <c r="FF2" s="389"/>
      <c r="FG2" s="389"/>
      <c r="FH2" s="389"/>
      <c r="FI2" s="389"/>
      <c r="FJ2" s="389"/>
      <c r="FK2" s="389"/>
      <c r="FL2" s="389"/>
      <c r="FM2" s="389"/>
      <c r="FN2" s="389"/>
      <c r="FO2" s="389"/>
      <c r="FP2" s="389"/>
      <c r="FQ2" s="389"/>
      <c r="FR2" s="389"/>
      <c r="FS2" s="389"/>
      <c r="FT2" s="389"/>
      <c r="FU2" s="389"/>
      <c r="FV2" s="389"/>
      <c r="FW2" s="389"/>
      <c r="FX2" s="389"/>
      <c r="FY2" s="389"/>
      <c r="FZ2" s="389"/>
      <c r="GA2" s="389"/>
      <c r="GB2" s="389"/>
      <c r="GC2" s="389"/>
      <c r="GD2" s="389"/>
      <c r="GE2" s="389"/>
      <c r="GF2" s="389"/>
      <c r="GG2" s="389"/>
      <c r="GH2" s="389"/>
      <c r="GI2" s="389"/>
      <c r="GJ2" s="389"/>
      <c r="GK2" s="389"/>
      <c r="GL2" s="389"/>
      <c r="GM2" s="389"/>
      <c r="GN2" s="389"/>
      <c r="GO2" s="389"/>
      <c r="GP2" s="389"/>
      <c r="GQ2" s="389"/>
      <c r="GR2" s="389"/>
      <c r="GS2" s="389"/>
      <c r="GT2" s="389"/>
      <c r="GU2" s="389"/>
      <c r="GV2" s="389"/>
      <c r="GW2" s="389"/>
      <c r="GX2" s="389"/>
      <c r="GY2" s="389"/>
      <c r="GZ2" s="389"/>
      <c r="HA2" s="389"/>
      <c r="HB2" s="389"/>
      <c r="HC2" s="389"/>
      <c r="HD2" s="389"/>
      <c r="HE2" s="389"/>
      <c r="HF2" s="389"/>
      <c r="HG2" s="389"/>
      <c r="HH2" s="389"/>
      <c r="HI2" s="389"/>
      <c r="HJ2" s="389"/>
      <c r="HK2" s="389"/>
      <c r="HL2" s="389"/>
      <c r="HM2" s="389"/>
      <c r="HN2" s="389"/>
      <c r="HO2" s="389"/>
      <c r="HP2" s="389"/>
      <c r="HQ2" s="389"/>
      <c r="HR2" s="389"/>
      <c r="HS2" s="389"/>
      <c r="HT2" s="389"/>
      <c r="HU2" s="389"/>
      <c r="HV2" s="389"/>
      <c r="HW2" s="389"/>
      <c r="HX2" s="389"/>
      <c r="HY2" s="389"/>
      <c r="HZ2" s="389"/>
      <c r="IA2" s="389"/>
      <c r="IB2" s="389"/>
      <c r="IC2" s="389"/>
      <c r="ID2" s="389"/>
      <c r="IE2" s="389"/>
      <c r="IF2" s="389"/>
      <c r="IG2" s="389"/>
      <c r="IH2" s="389"/>
      <c r="II2" s="389"/>
      <c r="IJ2" s="389"/>
    </row>
    <row r="3" s="371" customFormat="1" ht="22" customHeight="1" spans="1:244">
      <c r="A3" s="381" t="s">
        <v>169</v>
      </c>
      <c r="B3" s="381">
        <v>2000</v>
      </c>
      <c r="C3" s="382">
        <v>3200.6</v>
      </c>
      <c r="D3" s="382">
        <v>537.6635</v>
      </c>
      <c r="E3" s="382">
        <v>1442.7</v>
      </c>
      <c r="F3" s="382">
        <v>300</v>
      </c>
      <c r="G3" s="156">
        <v>2562.415</v>
      </c>
      <c r="H3" s="382">
        <v>4099.864</v>
      </c>
      <c r="I3" s="382">
        <v>3465</v>
      </c>
      <c r="J3" s="382">
        <v>950</v>
      </c>
      <c r="K3" s="382">
        <v>3000</v>
      </c>
      <c r="L3" s="382">
        <v>85000</v>
      </c>
      <c r="M3" s="382">
        <v>500</v>
      </c>
      <c r="N3" s="382">
        <v>800</v>
      </c>
      <c r="O3" s="382">
        <v>1200</v>
      </c>
      <c r="P3" s="382">
        <v>23</v>
      </c>
      <c r="Q3" s="389"/>
      <c r="R3" s="389"/>
      <c r="S3" s="389"/>
      <c r="T3" s="389"/>
      <c r="U3" s="389"/>
      <c r="V3" s="389"/>
      <c r="W3" s="389"/>
      <c r="X3" s="389"/>
      <c r="Y3" s="389"/>
      <c r="Z3" s="389"/>
      <c r="AA3" s="389"/>
      <c r="AB3" s="389"/>
      <c r="AC3" s="389"/>
      <c r="AD3" s="389"/>
      <c r="AE3" s="389"/>
      <c r="AF3" s="389"/>
      <c r="AG3" s="389"/>
      <c r="AH3" s="389"/>
      <c r="AI3" s="389"/>
      <c r="AJ3" s="389"/>
      <c r="AK3" s="389"/>
      <c r="AL3" s="389"/>
      <c r="AM3" s="389"/>
      <c r="AN3" s="389"/>
      <c r="AO3" s="389"/>
      <c r="AP3" s="389"/>
      <c r="AQ3" s="389"/>
      <c r="AR3" s="389"/>
      <c r="AS3" s="389"/>
      <c r="AT3" s="389"/>
      <c r="AU3" s="389"/>
      <c r="AV3" s="389"/>
      <c r="AW3" s="389"/>
      <c r="AX3" s="389"/>
      <c r="AY3" s="389"/>
      <c r="AZ3" s="389"/>
      <c r="BA3" s="389"/>
      <c r="BB3" s="389"/>
      <c r="BC3" s="389"/>
      <c r="BD3" s="389"/>
      <c r="BE3" s="389"/>
      <c r="BF3" s="389"/>
      <c r="BG3" s="389"/>
      <c r="BH3" s="389"/>
      <c r="BI3" s="389"/>
      <c r="BJ3" s="389"/>
      <c r="BK3" s="389"/>
      <c r="BL3" s="389"/>
      <c r="BM3" s="389"/>
      <c r="BN3" s="389"/>
      <c r="BO3" s="389"/>
      <c r="BP3" s="389"/>
      <c r="BQ3" s="389"/>
      <c r="BR3" s="389"/>
      <c r="BS3" s="389"/>
      <c r="BT3" s="389"/>
      <c r="BU3" s="389"/>
      <c r="BV3" s="389"/>
      <c r="BW3" s="389"/>
      <c r="BX3" s="389"/>
      <c r="BY3" s="389"/>
      <c r="BZ3" s="389"/>
      <c r="CA3" s="389"/>
      <c r="CB3" s="389"/>
      <c r="CC3" s="389"/>
      <c r="CD3" s="389"/>
      <c r="CE3" s="389"/>
      <c r="CF3" s="389"/>
      <c r="CG3" s="389"/>
      <c r="CH3" s="389"/>
      <c r="CI3" s="389"/>
      <c r="CJ3" s="389"/>
      <c r="CK3" s="389"/>
      <c r="CL3" s="389"/>
      <c r="CM3" s="389"/>
      <c r="CN3" s="389"/>
      <c r="CO3" s="389"/>
      <c r="CP3" s="389"/>
      <c r="CQ3" s="389"/>
      <c r="CR3" s="389"/>
      <c r="CS3" s="389"/>
      <c r="CT3" s="389"/>
      <c r="CU3" s="389"/>
      <c r="CV3" s="389"/>
      <c r="CW3" s="389"/>
      <c r="CX3" s="389"/>
      <c r="CY3" s="389"/>
      <c r="CZ3" s="389"/>
      <c r="DA3" s="389"/>
      <c r="DB3" s="389"/>
      <c r="DC3" s="389"/>
      <c r="DD3" s="389"/>
      <c r="DE3" s="389"/>
      <c r="DF3" s="389"/>
      <c r="DG3" s="389"/>
      <c r="DH3" s="389"/>
      <c r="DI3" s="389"/>
      <c r="DJ3" s="389"/>
      <c r="DK3" s="389"/>
      <c r="DL3" s="389"/>
      <c r="DM3" s="389"/>
      <c r="DN3" s="389"/>
      <c r="DO3" s="389"/>
      <c r="DP3" s="389"/>
      <c r="DQ3" s="389"/>
      <c r="DR3" s="389"/>
      <c r="DS3" s="389"/>
      <c r="DT3" s="389"/>
      <c r="DU3" s="389"/>
      <c r="DV3" s="389"/>
      <c r="DW3" s="389"/>
      <c r="DX3" s="389"/>
      <c r="DY3" s="389"/>
      <c r="DZ3" s="389"/>
      <c r="EA3" s="389"/>
      <c r="EB3" s="389"/>
      <c r="EC3" s="389"/>
      <c r="ED3" s="389"/>
      <c r="EE3" s="389"/>
      <c r="EF3" s="389"/>
      <c r="EG3" s="389"/>
      <c r="EH3" s="389"/>
      <c r="EI3" s="389"/>
      <c r="EJ3" s="389"/>
      <c r="EK3" s="389"/>
      <c r="EL3" s="389"/>
      <c r="EM3" s="389"/>
      <c r="EN3" s="389"/>
      <c r="EO3" s="389"/>
      <c r="EP3" s="389"/>
      <c r="EQ3" s="389"/>
      <c r="ER3" s="389"/>
      <c r="ES3" s="389"/>
      <c r="ET3" s="389"/>
      <c r="EU3" s="389"/>
      <c r="EV3" s="389"/>
      <c r="EW3" s="389"/>
      <c r="EX3" s="389"/>
      <c r="EY3" s="389"/>
      <c r="EZ3" s="389"/>
      <c r="FA3" s="389"/>
      <c r="FB3" s="389"/>
      <c r="FC3" s="389"/>
      <c r="FD3" s="389"/>
      <c r="FE3" s="389"/>
      <c r="FF3" s="389"/>
      <c r="FG3" s="389"/>
      <c r="FH3" s="389"/>
      <c r="FI3" s="389"/>
      <c r="FJ3" s="389"/>
      <c r="FK3" s="389"/>
      <c r="FL3" s="389"/>
      <c r="FM3" s="389"/>
      <c r="FN3" s="389"/>
      <c r="FO3" s="389"/>
      <c r="FP3" s="389"/>
      <c r="FQ3" s="389"/>
      <c r="FR3" s="389"/>
      <c r="FS3" s="389"/>
      <c r="FT3" s="389"/>
      <c r="FU3" s="389"/>
      <c r="FV3" s="389"/>
      <c r="FW3" s="389"/>
      <c r="FX3" s="389"/>
      <c r="FY3" s="389"/>
      <c r="FZ3" s="389"/>
      <c r="GA3" s="389"/>
      <c r="GB3" s="389"/>
      <c r="GC3" s="389"/>
      <c r="GD3" s="389"/>
      <c r="GE3" s="389"/>
      <c r="GF3" s="389"/>
      <c r="GG3" s="389"/>
      <c r="GH3" s="389"/>
      <c r="GI3" s="389"/>
      <c r="GJ3" s="389"/>
      <c r="GK3" s="389"/>
      <c r="GL3" s="389"/>
      <c r="GM3" s="389"/>
      <c r="GN3" s="389"/>
      <c r="GO3" s="389"/>
      <c r="GP3" s="389"/>
      <c r="GQ3" s="389"/>
      <c r="GR3" s="389"/>
      <c r="GS3" s="389"/>
      <c r="GT3" s="389"/>
      <c r="GU3" s="389"/>
      <c r="GV3" s="389"/>
      <c r="GW3" s="389"/>
      <c r="GX3" s="389"/>
      <c r="GY3" s="389"/>
      <c r="GZ3" s="389"/>
      <c r="HA3" s="389"/>
      <c r="HB3" s="389"/>
      <c r="HC3" s="389"/>
      <c r="HD3" s="389"/>
      <c r="HE3" s="389"/>
      <c r="HF3" s="389"/>
      <c r="HG3" s="389"/>
      <c r="HH3" s="389"/>
      <c r="HI3" s="389"/>
      <c r="HJ3" s="389"/>
      <c r="HK3" s="389"/>
      <c r="HL3" s="389"/>
      <c r="HM3" s="389"/>
      <c r="HN3" s="389"/>
      <c r="HO3" s="389"/>
      <c r="HP3" s="389"/>
      <c r="HQ3" s="389"/>
      <c r="HR3" s="389"/>
      <c r="HS3" s="389"/>
      <c r="HT3" s="389"/>
      <c r="HU3" s="389"/>
      <c r="HV3" s="389"/>
      <c r="HW3" s="389"/>
      <c r="HX3" s="389"/>
      <c r="HY3" s="389"/>
      <c r="HZ3" s="389"/>
      <c r="IA3" s="389"/>
      <c r="IB3" s="389"/>
      <c r="IC3" s="389"/>
      <c r="ID3" s="389"/>
      <c r="IE3" s="389"/>
      <c r="IF3" s="389"/>
      <c r="IG3" s="389"/>
      <c r="IH3" s="389"/>
      <c r="II3" s="389"/>
      <c r="IJ3" s="389"/>
    </row>
    <row r="4" s="371" customFormat="1" ht="22" customHeight="1" spans="1:244">
      <c r="A4" s="381" t="s">
        <v>170</v>
      </c>
      <c r="B4" s="381">
        <v>2000</v>
      </c>
      <c r="C4" s="382">
        <v>3200.6</v>
      </c>
      <c r="D4" s="382">
        <v>516.4885</v>
      </c>
      <c r="E4" s="382">
        <v>1161.963</v>
      </c>
      <c r="F4" s="382">
        <v>300</v>
      </c>
      <c r="G4" s="156">
        <v>1300</v>
      </c>
      <c r="H4" s="382">
        <v>48.48</v>
      </c>
      <c r="I4" s="382">
        <v>2013.6</v>
      </c>
      <c r="J4" s="382">
        <v>950</v>
      </c>
      <c r="K4" s="382">
        <v>2300</v>
      </c>
      <c r="L4" s="382">
        <v>100000</v>
      </c>
      <c r="M4" s="382">
        <v>500</v>
      </c>
      <c r="N4" s="382">
        <v>800</v>
      </c>
      <c r="O4" s="382">
        <v>1200</v>
      </c>
      <c r="P4" s="382">
        <v>23423</v>
      </c>
      <c r="Q4" s="389"/>
      <c r="R4" s="389"/>
      <c r="S4" s="389"/>
      <c r="T4" s="389"/>
      <c r="U4" s="389"/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89"/>
      <c r="AQ4" s="389"/>
      <c r="AR4" s="389"/>
      <c r="AS4" s="389"/>
      <c r="AT4" s="389"/>
      <c r="AU4" s="389"/>
      <c r="AV4" s="389"/>
      <c r="AW4" s="389"/>
      <c r="AX4" s="389"/>
      <c r="AY4" s="389"/>
      <c r="AZ4" s="389"/>
      <c r="BA4" s="389"/>
      <c r="BB4" s="389"/>
      <c r="BC4" s="389"/>
      <c r="BD4" s="389"/>
      <c r="BE4" s="389"/>
      <c r="BF4" s="389"/>
      <c r="BG4" s="389"/>
      <c r="BH4" s="389"/>
      <c r="BI4" s="389"/>
      <c r="BJ4" s="389"/>
      <c r="BK4" s="389"/>
      <c r="BL4" s="389"/>
      <c r="BM4" s="389"/>
      <c r="BN4" s="389"/>
      <c r="BO4" s="389"/>
      <c r="BP4" s="389"/>
      <c r="BQ4" s="389"/>
      <c r="BR4" s="389"/>
      <c r="BS4" s="389"/>
      <c r="BT4" s="389"/>
      <c r="BU4" s="389"/>
      <c r="BV4" s="389"/>
      <c r="BW4" s="389"/>
      <c r="BX4" s="389"/>
      <c r="BY4" s="389"/>
      <c r="BZ4" s="389"/>
      <c r="CA4" s="389"/>
      <c r="CB4" s="389"/>
      <c r="CC4" s="389"/>
      <c r="CD4" s="389"/>
      <c r="CE4" s="389"/>
      <c r="CF4" s="389"/>
      <c r="CG4" s="389"/>
      <c r="CH4" s="389"/>
      <c r="CI4" s="389"/>
      <c r="CJ4" s="389"/>
      <c r="CK4" s="389"/>
      <c r="CL4" s="389"/>
      <c r="CM4" s="389"/>
      <c r="CN4" s="389"/>
      <c r="CO4" s="389"/>
      <c r="CP4" s="389"/>
      <c r="CQ4" s="389"/>
      <c r="CR4" s="389"/>
      <c r="CS4" s="389"/>
      <c r="CT4" s="389"/>
      <c r="CU4" s="389"/>
      <c r="CV4" s="389"/>
      <c r="CW4" s="389"/>
      <c r="CX4" s="389"/>
      <c r="CY4" s="389"/>
      <c r="CZ4" s="389"/>
      <c r="DA4" s="389"/>
      <c r="DB4" s="389"/>
      <c r="DC4" s="389"/>
      <c r="DD4" s="389"/>
      <c r="DE4" s="389"/>
      <c r="DF4" s="389"/>
      <c r="DG4" s="389"/>
      <c r="DH4" s="389"/>
      <c r="DI4" s="389"/>
      <c r="DJ4" s="389"/>
      <c r="DK4" s="389"/>
      <c r="DL4" s="389"/>
      <c r="DM4" s="389"/>
      <c r="DN4" s="389"/>
      <c r="DO4" s="389"/>
      <c r="DP4" s="389"/>
      <c r="DQ4" s="389"/>
      <c r="DR4" s="389"/>
      <c r="DS4" s="389"/>
      <c r="DT4" s="389"/>
      <c r="DU4" s="389"/>
      <c r="DV4" s="389"/>
      <c r="DW4" s="389"/>
      <c r="DX4" s="389"/>
      <c r="DY4" s="389"/>
      <c r="DZ4" s="389"/>
      <c r="EA4" s="389"/>
      <c r="EB4" s="389"/>
      <c r="EC4" s="389"/>
      <c r="ED4" s="389"/>
      <c r="EE4" s="389"/>
      <c r="EF4" s="389"/>
      <c r="EG4" s="389"/>
      <c r="EH4" s="389"/>
      <c r="EI4" s="389"/>
      <c r="EJ4" s="389"/>
      <c r="EK4" s="389"/>
      <c r="EL4" s="389"/>
      <c r="EM4" s="389"/>
      <c r="EN4" s="389"/>
      <c r="EO4" s="389"/>
      <c r="EP4" s="389"/>
      <c r="EQ4" s="389"/>
      <c r="ER4" s="389"/>
      <c r="ES4" s="389"/>
      <c r="ET4" s="389"/>
      <c r="EU4" s="389"/>
      <c r="EV4" s="389"/>
      <c r="EW4" s="389"/>
      <c r="EX4" s="389"/>
      <c r="EY4" s="389"/>
      <c r="EZ4" s="389"/>
      <c r="FA4" s="389"/>
      <c r="FB4" s="389"/>
      <c r="FC4" s="389"/>
      <c r="FD4" s="389"/>
      <c r="FE4" s="389"/>
      <c r="FF4" s="389"/>
      <c r="FG4" s="389"/>
      <c r="FH4" s="389"/>
      <c r="FI4" s="389"/>
      <c r="FJ4" s="389"/>
      <c r="FK4" s="389"/>
      <c r="FL4" s="389"/>
      <c r="FM4" s="389"/>
      <c r="FN4" s="389"/>
      <c r="FO4" s="389"/>
      <c r="FP4" s="389"/>
      <c r="FQ4" s="389"/>
      <c r="FR4" s="389"/>
      <c r="FS4" s="389"/>
      <c r="FT4" s="389"/>
      <c r="FU4" s="389"/>
      <c r="FV4" s="389"/>
      <c r="FW4" s="389"/>
      <c r="FX4" s="389"/>
      <c r="FY4" s="389"/>
      <c r="FZ4" s="389"/>
      <c r="GA4" s="389"/>
      <c r="GB4" s="389"/>
      <c r="GC4" s="389"/>
      <c r="GD4" s="389"/>
      <c r="GE4" s="389"/>
      <c r="GF4" s="389"/>
      <c r="GG4" s="389"/>
      <c r="GH4" s="389"/>
      <c r="GI4" s="389"/>
      <c r="GJ4" s="389"/>
      <c r="GK4" s="389"/>
      <c r="GL4" s="389"/>
      <c r="GM4" s="389"/>
      <c r="GN4" s="389"/>
      <c r="GO4" s="389"/>
      <c r="GP4" s="389"/>
      <c r="GQ4" s="389"/>
      <c r="GR4" s="389"/>
      <c r="GS4" s="389"/>
      <c r="GT4" s="389"/>
      <c r="GU4" s="389"/>
      <c r="GV4" s="389"/>
      <c r="GW4" s="389"/>
      <c r="GX4" s="389"/>
      <c r="GY4" s="389"/>
      <c r="GZ4" s="389"/>
      <c r="HA4" s="389"/>
      <c r="HB4" s="389"/>
      <c r="HC4" s="389"/>
      <c r="HD4" s="389"/>
      <c r="HE4" s="389"/>
      <c r="HF4" s="389"/>
      <c r="HG4" s="389"/>
      <c r="HH4" s="389"/>
      <c r="HI4" s="389"/>
      <c r="HJ4" s="389"/>
      <c r="HK4" s="389"/>
      <c r="HL4" s="389"/>
      <c r="HM4" s="389"/>
      <c r="HN4" s="389"/>
      <c r="HO4" s="389"/>
      <c r="HP4" s="389"/>
      <c r="HQ4" s="389"/>
      <c r="HR4" s="389"/>
      <c r="HS4" s="389"/>
      <c r="HT4" s="389"/>
      <c r="HU4" s="389"/>
      <c r="HV4" s="389"/>
      <c r="HW4" s="389"/>
      <c r="HX4" s="389"/>
      <c r="HY4" s="389"/>
      <c r="HZ4" s="389"/>
      <c r="IA4" s="389"/>
      <c r="IB4" s="389"/>
      <c r="IC4" s="389"/>
      <c r="ID4" s="389"/>
      <c r="IE4" s="389"/>
      <c r="IF4" s="389"/>
      <c r="IG4" s="389"/>
      <c r="IH4" s="389"/>
      <c r="II4" s="389"/>
      <c r="IJ4" s="389"/>
    </row>
    <row r="5" s="371" customFormat="1" ht="22" customHeight="1" spans="1:244">
      <c r="A5" s="381" t="s">
        <v>171</v>
      </c>
      <c r="B5" s="381">
        <v>2000</v>
      </c>
      <c r="C5" s="382">
        <v>3200.6</v>
      </c>
      <c r="D5" s="382">
        <v>364.6698</v>
      </c>
      <c r="E5" s="382">
        <v>1420.505</v>
      </c>
      <c r="F5" s="382">
        <v>300</v>
      </c>
      <c r="G5" s="156">
        <v>3646</v>
      </c>
      <c r="H5" s="382">
        <v>5833.6</v>
      </c>
      <c r="I5" s="382">
        <v>1147.566</v>
      </c>
      <c r="J5" s="382">
        <v>950</v>
      </c>
      <c r="K5" s="382">
        <v>4500</v>
      </c>
      <c r="L5" s="382"/>
      <c r="M5" s="382">
        <v>500</v>
      </c>
      <c r="N5" s="382">
        <v>800</v>
      </c>
      <c r="O5" s="382">
        <v>1200</v>
      </c>
      <c r="P5" s="382">
        <v>23</v>
      </c>
      <c r="Q5" s="389"/>
      <c r="R5" s="389"/>
      <c r="S5" s="389"/>
      <c r="T5" s="389"/>
      <c r="U5" s="389"/>
      <c r="V5" s="389"/>
      <c r="W5" s="389"/>
      <c r="X5" s="389"/>
      <c r="Y5" s="389"/>
      <c r="Z5" s="389"/>
      <c r="AA5" s="389"/>
      <c r="AB5" s="389"/>
      <c r="AC5" s="389"/>
      <c r="AD5" s="389"/>
      <c r="AE5" s="389"/>
      <c r="AF5" s="389"/>
      <c r="AG5" s="389"/>
      <c r="AH5" s="389"/>
      <c r="AI5" s="389"/>
      <c r="AJ5" s="389"/>
      <c r="AK5" s="389"/>
      <c r="AL5" s="389"/>
      <c r="AM5" s="389"/>
      <c r="AN5" s="389"/>
      <c r="AO5" s="389"/>
      <c r="AP5" s="389"/>
      <c r="AQ5" s="389"/>
      <c r="AR5" s="389"/>
      <c r="AS5" s="389"/>
      <c r="AT5" s="389"/>
      <c r="AU5" s="389"/>
      <c r="AV5" s="389"/>
      <c r="AW5" s="389"/>
      <c r="AX5" s="389"/>
      <c r="AY5" s="389"/>
      <c r="AZ5" s="389"/>
      <c r="BA5" s="389"/>
      <c r="BB5" s="389"/>
      <c r="BC5" s="389"/>
      <c r="BD5" s="389"/>
      <c r="BE5" s="389"/>
      <c r="BF5" s="389"/>
      <c r="BG5" s="389"/>
      <c r="BH5" s="389"/>
      <c r="BI5" s="389"/>
      <c r="BJ5" s="389"/>
      <c r="BK5" s="389"/>
      <c r="BL5" s="389"/>
      <c r="BM5" s="389"/>
      <c r="BN5" s="389"/>
      <c r="BO5" s="389"/>
      <c r="BP5" s="389"/>
      <c r="BQ5" s="389"/>
      <c r="BR5" s="389"/>
      <c r="BS5" s="389"/>
      <c r="BT5" s="389"/>
      <c r="BU5" s="389"/>
      <c r="BV5" s="389"/>
      <c r="BW5" s="389"/>
      <c r="BX5" s="389"/>
      <c r="BY5" s="389"/>
      <c r="BZ5" s="389"/>
      <c r="CA5" s="389"/>
      <c r="CB5" s="389"/>
      <c r="CC5" s="389"/>
      <c r="CD5" s="389"/>
      <c r="CE5" s="389"/>
      <c r="CF5" s="389"/>
      <c r="CG5" s="389"/>
      <c r="CH5" s="389"/>
      <c r="CI5" s="389"/>
      <c r="CJ5" s="389"/>
      <c r="CK5" s="389"/>
      <c r="CL5" s="389"/>
      <c r="CM5" s="389"/>
      <c r="CN5" s="389"/>
      <c r="CO5" s="389"/>
      <c r="CP5" s="389"/>
      <c r="CQ5" s="389"/>
      <c r="CR5" s="389"/>
      <c r="CS5" s="389"/>
      <c r="CT5" s="389"/>
      <c r="CU5" s="389"/>
      <c r="CV5" s="389"/>
      <c r="CW5" s="389"/>
      <c r="CX5" s="389"/>
      <c r="CY5" s="389"/>
      <c r="CZ5" s="389"/>
      <c r="DA5" s="389"/>
      <c r="DB5" s="389"/>
      <c r="DC5" s="389"/>
      <c r="DD5" s="389"/>
      <c r="DE5" s="389"/>
      <c r="DF5" s="389"/>
      <c r="DG5" s="389"/>
      <c r="DH5" s="389"/>
      <c r="DI5" s="389"/>
      <c r="DJ5" s="389"/>
      <c r="DK5" s="389"/>
      <c r="DL5" s="389"/>
      <c r="DM5" s="389"/>
      <c r="DN5" s="389"/>
      <c r="DO5" s="389"/>
      <c r="DP5" s="389"/>
      <c r="DQ5" s="389"/>
      <c r="DR5" s="389"/>
      <c r="DS5" s="389"/>
      <c r="DT5" s="389"/>
      <c r="DU5" s="389"/>
      <c r="DV5" s="389"/>
      <c r="DW5" s="389"/>
      <c r="DX5" s="389"/>
      <c r="DY5" s="389"/>
      <c r="DZ5" s="389"/>
      <c r="EA5" s="389"/>
      <c r="EB5" s="389"/>
      <c r="EC5" s="389"/>
      <c r="ED5" s="389"/>
      <c r="EE5" s="389"/>
      <c r="EF5" s="389"/>
      <c r="EG5" s="389"/>
      <c r="EH5" s="389"/>
      <c r="EI5" s="389"/>
      <c r="EJ5" s="389"/>
      <c r="EK5" s="389"/>
      <c r="EL5" s="389"/>
      <c r="EM5" s="389"/>
      <c r="EN5" s="389"/>
      <c r="EO5" s="389"/>
      <c r="EP5" s="389"/>
      <c r="EQ5" s="389"/>
      <c r="ER5" s="389"/>
      <c r="ES5" s="389"/>
      <c r="ET5" s="389"/>
      <c r="EU5" s="389"/>
      <c r="EV5" s="389"/>
      <c r="EW5" s="389"/>
      <c r="EX5" s="389"/>
      <c r="EY5" s="389"/>
      <c r="EZ5" s="389"/>
      <c r="FA5" s="389"/>
      <c r="FB5" s="389"/>
      <c r="FC5" s="389"/>
      <c r="FD5" s="389"/>
      <c r="FE5" s="389"/>
      <c r="FF5" s="389"/>
      <c r="FG5" s="389"/>
      <c r="FH5" s="389"/>
      <c r="FI5" s="389"/>
      <c r="FJ5" s="389"/>
      <c r="FK5" s="389"/>
      <c r="FL5" s="389"/>
      <c r="FM5" s="389"/>
      <c r="FN5" s="389"/>
      <c r="FO5" s="389"/>
      <c r="FP5" s="389"/>
      <c r="FQ5" s="389"/>
      <c r="FR5" s="389"/>
      <c r="FS5" s="389"/>
      <c r="FT5" s="389"/>
      <c r="FU5" s="389"/>
      <c r="FV5" s="389"/>
      <c r="FW5" s="389"/>
      <c r="FX5" s="389"/>
      <c r="FY5" s="389"/>
      <c r="FZ5" s="389"/>
      <c r="GA5" s="389"/>
      <c r="GB5" s="389"/>
      <c r="GC5" s="389"/>
      <c r="GD5" s="389"/>
      <c r="GE5" s="389"/>
      <c r="GF5" s="389"/>
      <c r="GG5" s="389"/>
      <c r="GH5" s="389"/>
      <c r="GI5" s="389"/>
      <c r="GJ5" s="389"/>
      <c r="GK5" s="389"/>
      <c r="GL5" s="389"/>
      <c r="GM5" s="389"/>
      <c r="GN5" s="389"/>
      <c r="GO5" s="389"/>
      <c r="GP5" s="389"/>
      <c r="GQ5" s="389"/>
      <c r="GR5" s="389"/>
      <c r="GS5" s="389"/>
      <c r="GT5" s="389"/>
      <c r="GU5" s="389"/>
      <c r="GV5" s="389"/>
      <c r="GW5" s="389"/>
      <c r="GX5" s="389"/>
      <c r="GY5" s="389"/>
      <c r="GZ5" s="389"/>
      <c r="HA5" s="389"/>
      <c r="HB5" s="389"/>
      <c r="HC5" s="389"/>
      <c r="HD5" s="389"/>
      <c r="HE5" s="389"/>
      <c r="HF5" s="389"/>
      <c r="HG5" s="389"/>
      <c r="HH5" s="389"/>
      <c r="HI5" s="389"/>
      <c r="HJ5" s="389"/>
      <c r="HK5" s="389"/>
      <c r="HL5" s="389"/>
      <c r="HM5" s="389"/>
      <c r="HN5" s="389"/>
      <c r="HO5" s="389"/>
      <c r="HP5" s="389"/>
      <c r="HQ5" s="389"/>
      <c r="HR5" s="389"/>
      <c r="HS5" s="389"/>
      <c r="HT5" s="389"/>
      <c r="HU5" s="389"/>
      <c r="HV5" s="389"/>
      <c r="HW5" s="389"/>
      <c r="HX5" s="389"/>
      <c r="HY5" s="389"/>
      <c r="HZ5" s="389"/>
      <c r="IA5" s="389"/>
      <c r="IB5" s="389"/>
      <c r="IC5" s="389"/>
      <c r="ID5" s="389"/>
      <c r="IE5" s="389"/>
      <c r="IF5" s="389"/>
      <c r="IG5" s="389"/>
      <c r="IH5" s="389"/>
      <c r="II5" s="389"/>
      <c r="IJ5" s="389"/>
    </row>
    <row r="6" s="371" customFormat="1" ht="22" customHeight="1" spans="1:244">
      <c r="A6" s="381" t="s">
        <v>172</v>
      </c>
      <c r="B6" s="381">
        <v>2000</v>
      </c>
      <c r="C6" s="382">
        <v>3200.6</v>
      </c>
      <c r="D6" s="382">
        <v>129.8088</v>
      </c>
      <c r="E6" s="382">
        <v>3280.554</v>
      </c>
      <c r="F6" s="382">
        <v>300</v>
      </c>
      <c r="G6" s="156">
        <v>2170.07</v>
      </c>
      <c r="H6" s="382">
        <v>3472.112</v>
      </c>
      <c r="I6" s="382">
        <v>1445.808</v>
      </c>
      <c r="J6" s="382">
        <v>950</v>
      </c>
      <c r="K6" s="382">
        <v>2689</v>
      </c>
      <c r="L6" s="382"/>
      <c r="M6" s="382">
        <v>500</v>
      </c>
      <c r="N6" s="382">
        <v>800</v>
      </c>
      <c r="O6" s="382">
        <v>800</v>
      </c>
      <c r="P6" s="382">
        <v>5652</v>
      </c>
      <c r="Q6" s="389"/>
      <c r="R6" s="389"/>
      <c r="S6" s="389"/>
      <c r="T6" s="389"/>
      <c r="U6" s="389"/>
      <c r="V6" s="389"/>
      <c r="W6" s="389"/>
      <c r="X6" s="389"/>
      <c r="Y6" s="389"/>
      <c r="Z6" s="389"/>
      <c r="AA6" s="389"/>
      <c r="AB6" s="389"/>
      <c r="AC6" s="389"/>
      <c r="AD6" s="389"/>
      <c r="AE6" s="389"/>
      <c r="AF6" s="389"/>
      <c r="AG6" s="389"/>
      <c r="AH6" s="389"/>
      <c r="AI6" s="389"/>
      <c r="AJ6" s="389"/>
      <c r="AK6" s="389"/>
      <c r="AL6" s="389"/>
      <c r="AM6" s="389"/>
      <c r="AN6" s="389"/>
      <c r="AO6" s="389"/>
      <c r="AP6" s="389"/>
      <c r="AQ6" s="389"/>
      <c r="AR6" s="389"/>
      <c r="AS6" s="389"/>
      <c r="AT6" s="389"/>
      <c r="AU6" s="389"/>
      <c r="AV6" s="389"/>
      <c r="AW6" s="389"/>
      <c r="AX6" s="389"/>
      <c r="AY6" s="389"/>
      <c r="AZ6" s="389"/>
      <c r="BA6" s="389"/>
      <c r="BB6" s="389"/>
      <c r="BC6" s="389"/>
      <c r="BD6" s="389"/>
      <c r="BE6" s="389"/>
      <c r="BF6" s="389"/>
      <c r="BG6" s="389"/>
      <c r="BH6" s="389"/>
      <c r="BI6" s="389"/>
      <c r="BJ6" s="389"/>
      <c r="BK6" s="389"/>
      <c r="BL6" s="389"/>
      <c r="BM6" s="389"/>
      <c r="BN6" s="389"/>
      <c r="BO6" s="389"/>
      <c r="BP6" s="389"/>
      <c r="BQ6" s="389"/>
      <c r="BR6" s="389"/>
      <c r="BS6" s="389"/>
      <c r="BT6" s="389"/>
      <c r="BU6" s="389"/>
      <c r="BV6" s="389"/>
      <c r="BW6" s="389"/>
      <c r="BX6" s="389"/>
      <c r="BY6" s="389"/>
      <c r="BZ6" s="389"/>
      <c r="CA6" s="389"/>
      <c r="CB6" s="389"/>
      <c r="CC6" s="389"/>
      <c r="CD6" s="389"/>
      <c r="CE6" s="389"/>
      <c r="CF6" s="389"/>
      <c r="CG6" s="389"/>
      <c r="CH6" s="389"/>
      <c r="CI6" s="389"/>
      <c r="CJ6" s="389"/>
      <c r="CK6" s="389"/>
      <c r="CL6" s="389"/>
      <c r="CM6" s="389"/>
      <c r="CN6" s="389"/>
      <c r="CO6" s="389"/>
      <c r="CP6" s="389"/>
      <c r="CQ6" s="389"/>
      <c r="CR6" s="389"/>
      <c r="CS6" s="389"/>
      <c r="CT6" s="389"/>
      <c r="CU6" s="389"/>
      <c r="CV6" s="389"/>
      <c r="CW6" s="389"/>
      <c r="CX6" s="389"/>
      <c r="CY6" s="389"/>
      <c r="CZ6" s="389"/>
      <c r="DA6" s="389"/>
      <c r="DB6" s="389"/>
      <c r="DC6" s="389"/>
      <c r="DD6" s="389"/>
      <c r="DE6" s="389"/>
      <c r="DF6" s="389"/>
      <c r="DG6" s="389"/>
      <c r="DH6" s="389"/>
      <c r="DI6" s="389"/>
      <c r="DJ6" s="389"/>
      <c r="DK6" s="389"/>
      <c r="DL6" s="389"/>
      <c r="DM6" s="389"/>
      <c r="DN6" s="389"/>
      <c r="DO6" s="389"/>
      <c r="DP6" s="389"/>
      <c r="DQ6" s="389"/>
      <c r="DR6" s="389"/>
      <c r="DS6" s="389"/>
      <c r="DT6" s="389"/>
      <c r="DU6" s="389"/>
      <c r="DV6" s="389"/>
      <c r="DW6" s="389"/>
      <c r="DX6" s="389"/>
      <c r="DY6" s="389"/>
      <c r="DZ6" s="389"/>
      <c r="EA6" s="389"/>
      <c r="EB6" s="389"/>
      <c r="EC6" s="389"/>
      <c r="ED6" s="389"/>
      <c r="EE6" s="389"/>
      <c r="EF6" s="389"/>
      <c r="EG6" s="389"/>
      <c r="EH6" s="389"/>
      <c r="EI6" s="389"/>
      <c r="EJ6" s="389"/>
      <c r="EK6" s="389"/>
      <c r="EL6" s="389"/>
      <c r="EM6" s="389"/>
      <c r="EN6" s="389"/>
      <c r="EO6" s="389"/>
      <c r="EP6" s="389"/>
      <c r="EQ6" s="389"/>
      <c r="ER6" s="389"/>
      <c r="ES6" s="389"/>
      <c r="ET6" s="389"/>
      <c r="EU6" s="389"/>
      <c r="EV6" s="389"/>
      <c r="EW6" s="389"/>
      <c r="EX6" s="389"/>
      <c r="EY6" s="389"/>
      <c r="EZ6" s="389"/>
      <c r="FA6" s="389"/>
      <c r="FB6" s="389"/>
      <c r="FC6" s="389"/>
      <c r="FD6" s="389"/>
      <c r="FE6" s="389"/>
      <c r="FF6" s="389"/>
      <c r="FG6" s="389"/>
      <c r="FH6" s="389"/>
      <c r="FI6" s="389"/>
      <c r="FJ6" s="389"/>
      <c r="FK6" s="389"/>
      <c r="FL6" s="389"/>
      <c r="FM6" s="389"/>
      <c r="FN6" s="389"/>
      <c r="FO6" s="389"/>
      <c r="FP6" s="389"/>
      <c r="FQ6" s="389"/>
      <c r="FR6" s="389"/>
      <c r="FS6" s="389"/>
      <c r="FT6" s="389"/>
      <c r="FU6" s="389"/>
      <c r="FV6" s="389"/>
      <c r="FW6" s="389"/>
      <c r="FX6" s="389"/>
      <c r="FY6" s="389"/>
      <c r="FZ6" s="389"/>
      <c r="GA6" s="389"/>
      <c r="GB6" s="389"/>
      <c r="GC6" s="389"/>
      <c r="GD6" s="389"/>
      <c r="GE6" s="389"/>
      <c r="GF6" s="389"/>
      <c r="GG6" s="389"/>
      <c r="GH6" s="389"/>
      <c r="GI6" s="389"/>
      <c r="GJ6" s="389"/>
      <c r="GK6" s="389"/>
      <c r="GL6" s="389"/>
      <c r="GM6" s="389"/>
      <c r="GN6" s="389"/>
      <c r="GO6" s="389"/>
      <c r="GP6" s="389"/>
      <c r="GQ6" s="389"/>
      <c r="GR6" s="389"/>
      <c r="GS6" s="389"/>
      <c r="GT6" s="389"/>
      <c r="GU6" s="389"/>
      <c r="GV6" s="389"/>
      <c r="GW6" s="389"/>
      <c r="GX6" s="389"/>
      <c r="GY6" s="389"/>
      <c r="GZ6" s="389"/>
      <c r="HA6" s="389"/>
      <c r="HB6" s="389"/>
      <c r="HC6" s="389"/>
      <c r="HD6" s="389"/>
      <c r="HE6" s="389"/>
      <c r="HF6" s="389"/>
      <c r="HG6" s="389"/>
      <c r="HH6" s="389"/>
      <c r="HI6" s="389"/>
      <c r="HJ6" s="389"/>
      <c r="HK6" s="389"/>
      <c r="HL6" s="389"/>
      <c r="HM6" s="389"/>
      <c r="HN6" s="389"/>
      <c r="HO6" s="389"/>
      <c r="HP6" s="389"/>
      <c r="HQ6" s="389"/>
      <c r="HR6" s="389"/>
      <c r="HS6" s="389"/>
      <c r="HT6" s="389"/>
      <c r="HU6" s="389"/>
      <c r="HV6" s="389"/>
      <c r="HW6" s="389"/>
      <c r="HX6" s="389"/>
      <c r="HY6" s="389"/>
      <c r="HZ6" s="389"/>
      <c r="IA6" s="389"/>
      <c r="IB6" s="389"/>
      <c r="IC6" s="389"/>
      <c r="ID6" s="389"/>
      <c r="IE6" s="389"/>
      <c r="IF6" s="389"/>
      <c r="IG6" s="389"/>
      <c r="IH6" s="389"/>
      <c r="II6" s="389"/>
      <c r="IJ6" s="389"/>
    </row>
    <row r="7" s="371" customFormat="1" ht="22" customHeight="1" spans="1:244">
      <c r="A7" s="381" t="s">
        <v>173</v>
      </c>
      <c r="B7" s="381">
        <v>2000</v>
      </c>
      <c r="C7" s="382">
        <v>3200.6</v>
      </c>
      <c r="D7" s="382">
        <v>1075.2786</v>
      </c>
      <c r="E7" s="382">
        <v>2040.066</v>
      </c>
      <c r="F7" s="382">
        <v>300</v>
      </c>
      <c r="G7" s="156">
        <v>2018.955</v>
      </c>
      <c r="H7" s="382">
        <v>3230.328</v>
      </c>
      <c r="I7" s="382">
        <v>1705.668</v>
      </c>
      <c r="J7" s="382">
        <v>950</v>
      </c>
      <c r="K7" s="382">
        <v>4400</v>
      </c>
      <c r="L7" s="382"/>
      <c r="M7" s="382">
        <v>500</v>
      </c>
      <c r="N7" s="382">
        <v>800</v>
      </c>
      <c r="O7" s="382">
        <v>800</v>
      </c>
      <c r="P7" s="382">
        <v>22</v>
      </c>
      <c r="Q7" s="389"/>
      <c r="R7" s="389"/>
      <c r="S7" s="389"/>
      <c r="T7" s="389"/>
      <c r="U7" s="389"/>
      <c r="V7" s="389"/>
      <c r="W7" s="389"/>
      <c r="X7" s="389"/>
      <c r="Y7" s="389"/>
      <c r="Z7" s="389"/>
      <c r="AA7" s="389"/>
      <c r="AB7" s="389"/>
      <c r="AC7" s="389"/>
      <c r="AD7" s="389"/>
      <c r="AE7" s="389"/>
      <c r="AF7" s="389"/>
      <c r="AG7" s="389"/>
      <c r="AH7" s="389"/>
      <c r="AI7" s="389"/>
      <c r="AJ7" s="389"/>
      <c r="AK7" s="389"/>
      <c r="AL7" s="389"/>
      <c r="AM7" s="389"/>
      <c r="AN7" s="389"/>
      <c r="AO7" s="389"/>
      <c r="AP7" s="389"/>
      <c r="AQ7" s="389"/>
      <c r="AR7" s="389"/>
      <c r="AS7" s="389"/>
      <c r="AT7" s="389"/>
      <c r="AU7" s="389"/>
      <c r="AV7" s="389"/>
      <c r="AW7" s="389"/>
      <c r="AX7" s="389"/>
      <c r="AY7" s="389"/>
      <c r="AZ7" s="389"/>
      <c r="BA7" s="389"/>
      <c r="BB7" s="389"/>
      <c r="BC7" s="389"/>
      <c r="BD7" s="389"/>
      <c r="BE7" s="389"/>
      <c r="BF7" s="389"/>
      <c r="BG7" s="389"/>
      <c r="BH7" s="389"/>
      <c r="BI7" s="389"/>
      <c r="BJ7" s="389"/>
      <c r="BK7" s="389"/>
      <c r="BL7" s="389"/>
      <c r="BM7" s="389"/>
      <c r="BN7" s="389"/>
      <c r="BO7" s="389"/>
      <c r="BP7" s="389"/>
      <c r="BQ7" s="389"/>
      <c r="BR7" s="389"/>
      <c r="BS7" s="389"/>
      <c r="BT7" s="389"/>
      <c r="BU7" s="389"/>
      <c r="BV7" s="389"/>
      <c r="BW7" s="389"/>
      <c r="BX7" s="389"/>
      <c r="BY7" s="389"/>
      <c r="BZ7" s="389"/>
      <c r="CA7" s="389"/>
      <c r="CB7" s="389"/>
      <c r="CC7" s="389"/>
      <c r="CD7" s="389"/>
      <c r="CE7" s="389"/>
      <c r="CF7" s="389"/>
      <c r="CG7" s="389"/>
      <c r="CH7" s="389"/>
      <c r="CI7" s="389"/>
      <c r="CJ7" s="389"/>
      <c r="CK7" s="389"/>
      <c r="CL7" s="389"/>
      <c r="CM7" s="389"/>
      <c r="CN7" s="389"/>
      <c r="CO7" s="389"/>
      <c r="CP7" s="389"/>
      <c r="CQ7" s="389"/>
      <c r="CR7" s="389"/>
      <c r="CS7" s="389"/>
      <c r="CT7" s="389"/>
      <c r="CU7" s="389"/>
      <c r="CV7" s="389"/>
      <c r="CW7" s="389"/>
      <c r="CX7" s="389"/>
      <c r="CY7" s="389"/>
      <c r="CZ7" s="389"/>
      <c r="DA7" s="389"/>
      <c r="DB7" s="389"/>
      <c r="DC7" s="389"/>
      <c r="DD7" s="389"/>
      <c r="DE7" s="389"/>
      <c r="DF7" s="389"/>
      <c r="DG7" s="389"/>
      <c r="DH7" s="389"/>
      <c r="DI7" s="389"/>
      <c r="DJ7" s="389"/>
      <c r="DK7" s="389"/>
      <c r="DL7" s="389"/>
      <c r="DM7" s="389"/>
      <c r="DN7" s="389"/>
      <c r="DO7" s="389"/>
      <c r="DP7" s="389"/>
      <c r="DQ7" s="389"/>
      <c r="DR7" s="389"/>
      <c r="DS7" s="389"/>
      <c r="DT7" s="389"/>
      <c r="DU7" s="389"/>
      <c r="DV7" s="389"/>
      <c r="DW7" s="389"/>
      <c r="DX7" s="389"/>
      <c r="DY7" s="389"/>
      <c r="DZ7" s="389"/>
      <c r="EA7" s="389"/>
      <c r="EB7" s="389"/>
      <c r="EC7" s="389"/>
      <c r="ED7" s="389"/>
      <c r="EE7" s="389"/>
      <c r="EF7" s="389"/>
      <c r="EG7" s="389"/>
      <c r="EH7" s="389"/>
      <c r="EI7" s="389"/>
      <c r="EJ7" s="389"/>
      <c r="EK7" s="389"/>
      <c r="EL7" s="389"/>
      <c r="EM7" s="389"/>
      <c r="EN7" s="389"/>
      <c r="EO7" s="389"/>
      <c r="EP7" s="389"/>
      <c r="EQ7" s="389"/>
      <c r="ER7" s="389"/>
      <c r="ES7" s="389"/>
      <c r="ET7" s="389"/>
      <c r="EU7" s="389"/>
      <c r="EV7" s="389"/>
      <c r="EW7" s="389"/>
      <c r="EX7" s="389"/>
      <c r="EY7" s="389"/>
      <c r="EZ7" s="389"/>
      <c r="FA7" s="389"/>
      <c r="FB7" s="389"/>
      <c r="FC7" s="389"/>
      <c r="FD7" s="389"/>
      <c r="FE7" s="389"/>
      <c r="FF7" s="389"/>
      <c r="FG7" s="389"/>
      <c r="FH7" s="389"/>
      <c r="FI7" s="389"/>
      <c r="FJ7" s="389"/>
      <c r="FK7" s="389"/>
      <c r="FL7" s="389"/>
      <c r="FM7" s="389"/>
      <c r="FN7" s="389"/>
      <c r="FO7" s="389"/>
      <c r="FP7" s="389"/>
      <c r="FQ7" s="389"/>
      <c r="FR7" s="389"/>
      <c r="FS7" s="389"/>
      <c r="FT7" s="389"/>
      <c r="FU7" s="389"/>
      <c r="FV7" s="389"/>
      <c r="FW7" s="389"/>
      <c r="FX7" s="389"/>
      <c r="FY7" s="389"/>
      <c r="FZ7" s="389"/>
      <c r="GA7" s="389"/>
      <c r="GB7" s="389"/>
      <c r="GC7" s="389"/>
      <c r="GD7" s="389"/>
      <c r="GE7" s="389"/>
      <c r="GF7" s="389"/>
      <c r="GG7" s="389"/>
      <c r="GH7" s="389"/>
      <c r="GI7" s="389"/>
      <c r="GJ7" s="389"/>
      <c r="GK7" s="389"/>
      <c r="GL7" s="389"/>
      <c r="GM7" s="389"/>
      <c r="GN7" s="389"/>
      <c r="GO7" s="389"/>
      <c r="GP7" s="389"/>
      <c r="GQ7" s="389"/>
      <c r="GR7" s="389"/>
      <c r="GS7" s="389"/>
      <c r="GT7" s="389"/>
      <c r="GU7" s="389"/>
      <c r="GV7" s="389"/>
      <c r="GW7" s="389"/>
      <c r="GX7" s="389"/>
      <c r="GY7" s="389"/>
      <c r="GZ7" s="389"/>
      <c r="HA7" s="389"/>
      <c r="HB7" s="389"/>
      <c r="HC7" s="389"/>
      <c r="HD7" s="389"/>
      <c r="HE7" s="389"/>
      <c r="HF7" s="389"/>
      <c r="HG7" s="389"/>
      <c r="HH7" s="389"/>
      <c r="HI7" s="389"/>
      <c r="HJ7" s="389"/>
      <c r="HK7" s="389"/>
      <c r="HL7" s="389"/>
      <c r="HM7" s="389"/>
      <c r="HN7" s="389"/>
      <c r="HO7" s="389"/>
      <c r="HP7" s="389"/>
      <c r="HQ7" s="389"/>
      <c r="HR7" s="389"/>
      <c r="HS7" s="389"/>
      <c r="HT7" s="389"/>
      <c r="HU7" s="389"/>
      <c r="HV7" s="389"/>
      <c r="HW7" s="389"/>
      <c r="HX7" s="389"/>
      <c r="HY7" s="389"/>
      <c r="HZ7" s="389"/>
      <c r="IA7" s="389"/>
      <c r="IB7" s="389"/>
      <c r="IC7" s="389"/>
      <c r="ID7" s="389"/>
      <c r="IE7" s="389"/>
      <c r="IF7" s="389"/>
      <c r="IG7" s="389"/>
      <c r="IH7" s="389"/>
      <c r="II7" s="389"/>
      <c r="IJ7" s="389"/>
    </row>
    <row r="8" s="371" customFormat="1" ht="22" customHeight="1" spans="1:244">
      <c r="A8" s="381" t="s">
        <v>174</v>
      </c>
      <c r="B8" s="381">
        <v>2000</v>
      </c>
      <c r="C8" s="382">
        <v>3200.6</v>
      </c>
      <c r="D8" s="382">
        <v>16.94</v>
      </c>
      <c r="E8" s="382">
        <v>4568.4</v>
      </c>
      <c r="F8" s="382">
        <v>500</v>
      </c>
      <c r="G8" s="156">
        <v>2096.305</v>
      </c>
      <c r="H8" s="382">
        <v>3354.088</v>
      </c>
      <c r="I8" s="382">
        <v>1389.798</v>
      </c>
      <c r="J8" s="382">
        <v>950</v>
      </c>
      <c r="K8" s="382">
        <v>2900</v>
      </c>
      <c r="L8" s="382"/>
      <c r="M8" s="382">
        <v>500</v>
      </c>
      <c r="N8" s="382">
        <v>800</v>
      </c>
      <c r="O8" s="382">
        <v>900</v>
      </c>
      <c r="P8" s="382">
        <v>12</v>
      </c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389"/>
      <c r="AI8" s="389"/>
      <c r="AJ8" s="389"/>
      <c r="AK8" s="389"/>
      <c r="AL8" s="389"/>
      <c r="AM8" s="389"/>
      <c r="AN8" s="389"/>
      <c r="AO8" s="389"/>
      <c r="AP8" s="389"/>
      <c r="AQ8" s="389"/>
      <c r="AR8" s="389"/>
      <c r="AS8" s="389"/>
      <c r="AT8" s="389"/>
      <c r="AU8" s="389"/>
      <c r="AV8" s="389"/>
      <c r="AW8" s="389"/>
      <c r="AX8" s="389"/>
      <c r="AY8" s="389"/>
      <c r="AZ8" s="389"/>
      <c r="BA8" s="389"/>
      <c r="BB8" s="389"/>
      <c r="BC8" s="389"/>
      <c r="BD8" s="389"/>
      <c r="BE8" s="389"/>
      <c r="BF8" s="389"/>
      <c r="BG8" s="389"/>
      <c r="BH8" s="389"/>
      <c r="BI8" s="389"/>
      <c r="BJ8" s="389"/>
      <c r="BK8" s="389"/>
      <c r="BL8" s="389"/>
      <c r="BM8" s="389"/>
      <c r="BN8" s="389"/>
      <c r="BO8" s="389"/>
      <c r="BP8" s="389"/>
      <c r="BQ8" s="389"/>
      <c r="BR8" s="389"/>
      <c r="BS8" s="389"/>
      <c r="BT8" s="389"/>
      <c r="BU8" s="389"/>
      <c r="BV8" s="389"/>
      <c r="BW8" s="389"/>
      <c r="BX8" s="389"/>
      <c r="BY8" s="389"/>
      <c r="BZ8" s="389"/>
      <c r="CA8" s="389"/>
      <c r="CB8" s="389"/>
      <c r="CC8" s="389"/>
      <c r="CD8" s="389"/>
      <c r="CE8" s="389"/>
      <c r="CF8" s="389"/>
      <c r="CG8" s="389"/>
      <c r="CH8" s="389"/>
      <c r="CI8" s="389"/>
      <c r="CJ8" s="389"/>
      <c r="CK8" s="389"/>
      <c r="CL8" s="389"/>
      <c r="CM8" s="389"/>
      <c r="CN8" s="389"/>
      <c r="CO8" s="389"/>
      <c r="CP8" s="389"/>
      <c r="CQ8" s="389"/>
      <c r="CR8" s="389"/>
      <c r="CS8" s="389"/>
      <c r="CT8" s="389"/>
      <c r="CU8" s="389"/>
      <c r="CV8" s="389"/>
      <c r="CW8" s="389"/>
      <c r="CX8" s="389"/>
      <c r="CY8" s="389"/>
      <c r="CZ8" s="389"/>
      <c r="DA8" s="389"/>
      <c r="DB8" s="389"/>
      <c r="DC8" s="389"/>
      <c r="DD8" s="389"/>
      <c r="DE8" s="389"/>
      <c r="DF8" s="389"/>
      <c r="DG8" s="389"/>
      <c r="DH8" s="389"/>
      <c r="DI8" s="389"/>
      <c r="DJ8" s="389"/>
      <c r="DK8" s="389"/>
      <c r="DL8" s="389"/>
      <c r="DM8" s="389"/>
      <c r="DN8" s="389"/>
      <c r="DO8" s="389"/>
      <c r="DP8" s="389"/>
      <c r="DQ8" s="389"/>
      <c r="DR8" s="389"/>
      <c r="DS8" s="389"/>
      <c r="DT8" s="389"/>
      <c r="DU8" s="389"/>
      <c r="DV8" s="389"/>
      <c r="DW8" s="389"/>
      <c r="DX8" s="389"/>
      <c r="DY8" s="389"/>
      <c r="DZ8" s="389"/>
      <c r="EA8" s="389"/>
      <c r="EB8" s="389"/>
      <c r="EC8" s="389"/>
      <c r="ED8" s="389"/>
      <c r="EE8" s="389"/>
      <c r="EF8" s="389"/>
      <c r="EG8" s="389"/>
      <c r="EH8" s="389"/>
      <c r="EI8" s="389"/>
      <c r="EJ8" s="389"/>
      <c r="EK8" s="389"/>
      <c r="EL8" s="389"/>
      <c r="EM8" s="389"/>
      <c r="EN8" s="389"/>
      <c r="EO8" s="389"/>
      <c r="EP8" s="389"/>
      <c r="EQ8" s="389"/>
      <c r="ER8" s="389"/>
      <c r="ES8" s="389"/>
      <c r="ET8" s="389"/>
      <c r="EU8" s="389"/>
      <c r="EV8" s="389"/>
      <c r="EW8" s="389"/>
      <c r="EX8" s="389"/>
      <c r="EY8" s="389"/>
      <c r="EZ8" s="389"/>
      <c r="FA8" s="389"/>
      <c r="FB8" s="389"/>
      <c r="FC8" s="389"/>
      <c r="FD8" s="389"/>
      <c r="FE8" s="389"/>
      <c r="FF8" s="389"/>
      <c r="FG8" s="389"/>
      <c r="FH8" s="389"/>
      <c r="FI8" s="389"/>
      <c r="FJ8" s="389"/>
      <c r="FK8" s="389"/>
      <c r="FL8" s="389"/>
      <c r="FM8" s="389"/>
      <c r="FN8" s="389"/>
      <c r="FO8" s="389"/>
      <c r="FP8" s="389"/>
      <c r="FQ8" s="389"/>
      <c r="FR8" s="389"/>
      <c r="FS8" s="389"/>
      <c r="FT8" s="389"/>
      <c r="FU8" s="389"/>
      <c r="FV8" s="389"/>
      <c r="FW8" s="389"/>
      <c r="FX8" s="389"/>
      <c r="FY8" s="389"/>
      <c r="FZ8" s="389"/>
      <c r="GA8" s="389"/>
      <c r="GB8" s="389"/>
      <c r="GC8" s="389"/>
      <c r="GD8" s="389"/>
      <c r="GE8" s="389"/>
      <c r="GF8" s="389"/>
      <c r="GG8" s="389"/>
      <c r="GH8" s="389"/>
      <c r="GI8" s="389"/>
      <c r="GJ8" s="389"/>
      <c r="GK8" s="389"/>
      <c r="GL8" s="389"/>
      <c r="GM8" s="389"/>
      <c r="GN8" s="389"/>
      <c r="GO8" s="389"/>
      <c r="GP8" s="389"/>
      <c r="GQ8" s="389"/>
      <c r="GR8" s="389"/>
      <c r="GS8" s="389"/>
      <c r="GT8" s="389"/>
      <c r="GU8" s="389"/>
      <c r="GV8" s="389"/>
      <c r="GW8" s="389"/>
      <c r="GX8" s="389"/>
      <c r="GY8" s="389"/>
      <c r="GZ8" s="389"/>
      <c r="HA8" s="389"/>
      <c r="HB8" s="389"/>
      <c r="HC8" s="389"/>
      <c r="HD8" s="389"/>
      <c r="HE8" s="389"/>
      <c r="HF8" s="389"/>
      <c r="HG8" s="389"/>
      <c r="HH8" s="389"/>
      <c r="HI8" s="389"/>
      <c r="HJ8" s="389"/>
      <c r="HK8" s="389"/>
      <c r="HL8" s="389"/>
      <c r="HM8" s="389"/>
      <c r="HN8" s="389"/>
      <c r="HO8" s="389"/>
      <c r="HP8" s="389"/>
      <c r="HQ8" s="389"/>
      <c r="HR8" s="389"/>
      <c r="HS8" s="389"/>
      <c r="HT8" s="389"/>
      <c r="HU8" s="389"/>
      <c r="HV8" s="389"/>
      <c r="HW8" s="389"/>
      <c r="HX8" s="389"/>
      <c r="HY8" s="389"/>
      <c r="HZ8" s="389"/>
      <c r="IA8" s="389"/>
      <c r="IB8" s="389"/>
      <c r="IC8" s="389"/>
      <c r="ID8" s="389"/>
      <c r="IE8" s="389"/>
      <c r="IF8" s="389"/>
      <c r="IG8" s="389"/>
      <c r="IH8" s="389"/>
      <c r="II8" s="389"/>
      <c r="IJ8" s="389"/>
    </row>
    <row r="9" s="371" customFormat="1" ht="22" customHeight="1" spans="1:244">
      <c r="A9" s="381" t="s">
        <v>175</v>
      </c>
      <c r="B9" s="381">
        <v>2000</v>
      </c>
      <c r="C9" s="382">
        <v>3200.6</v>
      </c>
      <c r="D9" s="382">
        <v>481.4469</v>
      </c>
      <c r="E9" s="382">
        <v>1665</v>
      </c>
      <c r="F9" s="382">
        <v>500</v>
      </c>
      <c r="G9" s="156">
        <v>1761.855</v>
      </c>
      <c r="H9" s="382">
        <v>2818.968</v>
      </c>
      <c r="I9" s="382">
        <v>706.68</v>
      </c>
      <c r="J9" s="382">
        <v>950</v>
      </c>
      <c r="K9" s="382">
        <v>3000</v>
      </c>
      <c r="L9" s="382">
        <v>90000</v>
      </c>
      <c r="M9" s="382">
        <v>500</v>
      </c>
      <c r="N9" s="382">
        <v>800</v>
      </c>
      <c r="O9" s="382">
        <v>300</v>
      </c>
      <c r="P9" s="382">
        <v>23</v>
      </c>
      <c r="Q9" s="389"/>
      <c r="R9" s="389"/>
      <c r="S9" s="389"/>
      <c r="T9" s="389"/>
      <c r="U9" s="389"/>
      <c r="V9" s="389"/>
      <c r="W9" s="389"/>
      <c r="X9" s="389"/>
      <c r="Y9" s="389"/>
      <c r="Z9" s="389"/>
      <c r="AA9" s="389"/>
      <c r="AB9" s="389"/>
      <c r="AC9" s="389"/>
      <c r="AD9" s="389"/>
      <c r="AE9" s="389"/>
      <c r="AF9" s="389"/>
      <c r="AG9" s="389"/>
      <c r="AH9" s="389"/>
      <c r="AI9" s="389"/>
      <c r="AJ9" s="389"/>
      <c r="AK9" s="389"/>
      <c r="AL9" s="389"/>
      <c r="AM9" s="389"/>
      <c r="AN9" s="389"/>
      <c r="AO9" s="389"/>
      <c r="AP9" s="389"/>
      <c r="AQ9" s="389"/>
      <c r="AR9" s="389"/>
      <c r="AS9" s="389"/>
      <c r="AT9" s="389"/>
      <c r="AU9" s="389"/>
      <c r="AV9" s="389"/>
      <c r="AW9" s="389"/>
      <c r="AX9" s="389"/>
      <c r="AY9" s="389"/>
      <c r="AZ9" s="389"/>
      <c r="BA9" s="389"/>
      <c r="BB9" s="389"/>
      <c r="BC9" s="389"/>
      <c r="BD9" s="389"/>
      <c r="BE9" s="389"/>
      <c r="BF9" s="389"/>
      <c r="BG9" s="389"/>
      <c r="BH9" s="389"/>
      <c r="BI9" s="389"/>
      <c r="BJ9" s="389"/>
      <c r="BK9" s="389"/>
      <c r="BL9" s="389"/>
      <c r="BM9" s="389"/>
      <c r="BN9" s="389"/>
      <c r="BO9" s="389"/>
      <c r="BP9" s="389"/>
      <c r="BQ9" s="389"/>
      <c r="BR9" s="389"/>
      <c r="BS9" s="389"/>
      <c r="BT9" s="389"/>
      <c r="BU9" s="389"/>
      <c r="BV9" s="389"/>
      <c r="BW9" s="389"/>
      <c r="BX9" s="389"/>
      <c r="BY9" s="389"/>
      <c r="BZ9" s="389"/>
      <c r="CA9" s="389"/>
      <c r="CB9" s="389"/>
      <c r="CC9" s="389"/>
      <c r="CD9" s="389"/>
      <c r="CE9" s="389"/>
      <c r="CF9" s="389"/>
      <c r="CG9" s="389"/>
      <c r="CH9" s="389"/>
      <c r="CI9" s="389"/>
      <c r="CJ9" s="389"/>
      <c r="CK9" s="389"/>
      <c r="CL9" s="389"/>
      <c r="CM9" s="389"/>
      <c r="CN9" s="389"/>
      <c r="CO9" s="389"/>
      <c r="CP9" s="389"/>
      <c r="CQ9" s="389"/>
      <c r="CR9" s="389"/>
      <c r="CS9" s="389"/>
      <c r="CT9" s="389"/>
      <c r="CU9" s="389"/>
      <c r="CV9" s="389"/>
      <c r="CW9" s="389"/>
      <c r="CX9" s="389"/>
      <c r="CY9" s="389"/>
      <c r="CZ9" s="389"/>
      <c r="DA9" s="389"/>
      <c r="DB9" s="389"/>
      <c r="DC9" s="389"/>
      <c r="DD9" s="389"/>
      <c r="DE9" s="389"/>
      <c r="DF9" s="389"/>
      <c r="DG9" s="389"/>
      <c r="DH9" s="389"/>
      <c r="DI9" s="389"/>
      <c r="DJ9" s="389"/>
      <c r="DK9" s="389"/>
      <c r="DL9" s="389"/>
      <c r="DM9" s="389"/>
      <c r="DN9" s="389"/>
      <c r="DO9" s="389"/>
      <c r="DP9" s="389"/>
      <c r="DQ9" s="389"/>
      <c r="DR9" s="389"/>
      <c r="DS9" s="389"/>
      <c r="DT9" s="389"/>
      <c r="DU9" s="389"/>
      <c r="DV9" s="389"/>
      <c r="DW9" s="389"/>
      <c r="DX9" s="389"/>
      <c r="DY9" s="389"/>
      <c r="DZ9" s="389"/>
      <c r="EA9" s="389"/>
      <c r="EB9" s="389"/>
      <c r="EC9" s="389"/>
      <c r="ED9" s="389"/>
      <c r="EE9" s="389"/>
      <c r="EF9" s="389"/>
      <c r="EG9" s="389"/>
      <c r="EH9" s="389"/>
      <c r="EI9" s="389"/>
      <c r="EJ9" s="389"/>
      <c r="EK9" s="389"/>
      <c r="EL9" s="389"/>
      <c r="EM9" s="389"/>
      <c r="EN9" s="389"/>
      <c r="EO9" s="389"/>
      <c r="EP9" s="389"/>
      <c r="EQ9" s="389"/>
      <c r="ER9" s="389"/>
      <c r="ES9" s="389"/>
      <c r="ET9" s="389"/>
      <c r="EU9" s="389"/>
      <c r="EV9" s="389"/>
      <c r="EW9" s="389"/>
      <c r="EX9" s="389"/>
      <c r="EY9" s="389"/>
      <c r="EZ9" s="389"/>
      <c r="FA9" s="389"/>
      <c r="FB9" s="389"/>
      <c r="FC9" s="389"/>
      <c r="FD9" s="389"/>
      <c r="FE9" s="389"/>
      <c r="FF9" s="389"/>
      <c r="FG9" s="389"/>
      <c r="FH9" s="389"/>
      <c r="FI9" s="389"/>
      <c r="FJ9" s="389"/>
      <c r="FK9" s="389"/>
      <c r="FL9" s="389"/>
      <c r="FM9" s="389"/>
      <c r="FN9" s="389"/>
      <c r="FO9" s="389"/>
      <c r="FP9" s="389"/>
      <c r="FQ9" s="389"/>
      <c r="FR9" s="389"/>
      <c r="FS9" s="389"/>
      <c r="FT9" s="389"/>
      <c r="FU9" s="389"/>
      <c r="FV9" s="389"/>
      <c r="FW9" s="389"/>
      <c r="FX9" s="389"/>
      <c r="FY9" s="389"/>
      <c r="FZ9" s="389"/>
      <c r="GA9" s="389"/>
      <c r="GB9" s="389"/>
      <c r="GC9" s="389"/>
      <c r="GD9" s="389"/>
      <c r="GE9" s="389"/>
      <c r="GF9" s="389"/>
      <c r="GG9" s="389"/>
      <c r="GH9" s="389"/>
      <c r="GI9" s="389"/>
      <c r="GJ9" s="389"/>
      <c r="GK9" s="389"/>
      <c r="GL9" s="389"/>
      <c r="GM9" s="389"/>
      <c r="GN9" s="389"/>
      <c r="GO9" s="389"/>
      <c r="GP9" s="389"/>
      <c r="GQ9" s="389"/>
      <c r="GR9" s="389"/>
      <c r="GS9" s="389"/>
      <c r="GT9" s="389"/>
      <c r="GU9" s="389"/>
      <c r="GV9" s="389"/>
      <c r="GW9" s="389"/>
      <c r="GX9" s="389"/>
      <c r="GY9" s="389"/>
      <c r="GZ9" s="389"/>
      <c r="HA9" s="389"/>
      <c r="HB9" s="389"/>
      <c r="HC9" s="389"/>
      <c r="HD9" s="389"/>
      <c r="HE9" s="389"/>
      <c r="HF9" s="389"/>
      <c r="HG9" s="389"/>
      <c r="HH9" s="389"/>
      <c r="HI9" s="389"/>
      <c r="HJ9" s="389"/>
      <c r="HK9" s="389"/>
      <c r="HL9" s="389"/>
      <c r="HM9" s="389"/>
      <c r="HN9" s="389"/>
      <c r="HO9" s="389"/>
      <c r="HP9" s="389"/>
      <c r="HQ9" s="389"/>
      <c r="HR9" s="389"/>
      <c r="HS9" s="389"/>
      <c r="HT9" s="389"/>
      <c r="HU9" s="389"/>
      <c r="HV9" s="389"/>
      <c r="HW9" s="389"/>
      <c r="HX9" s="389"/>
      <c r="HY9" s="389"/>
      <c r="HZ9" s="389"/>
      <c r="IA9" s="389"/>
      <c r="IB9" s="389"/>
      <c r="IC9" s="389"/>
      <c r="ID9" s="389"/>
      <c r="IE9" s="389"/>
      <c r="IF9" s="389"/>
      <c r="IG9" s="389"/>
      <c r="IH9" s="389"/>
      <c r="II9" s="389"/>
      <c r="IJ9" s="389"/>
    </row>
    <row r="10" s="371" customFormat="1" ht="22" customHeight="1" spans="1:244">
      <c r="A10" s="381" t="s">
        <v>176</v>
      </c>
      <c r="B10" s="381">
        <v>2000</v>
      </c>
      <c r="C10" s="382">
        <v>3200.6</v>
      </c>
      <c r="D10" s="382">
        <v>59.29</v>
      </c>
      <c r="E10" s="382">
        <v>2252.295</v>
      </c>
      <c r="F10" s="382">
        <v>500</v>
      </c>
      <c r="G10" s="156">
        <v>1403.545</v>
      </c>
      <c r="H10" s="382">
        <v>2245.672</v>
      </c>
      <c r="I10" s="382">
        <v>1001.82</v>
      </c>
      <c r="J10" s="382">
        <v>950</v>
      </c>
      <c r="K10" s="382">
        <v>4900</v>
      </c>
      <c r="L10" s="382"/>
      <c r="M10" s="382">
        <v>500</v>
      </c>
      <c r="N10" s="382">
        <v>800</v>
      </c>
      <c r="O10" s="382">
        <v>100</v>
      </c>
      <c r="P10" s="382">
        <v>12</v>
      </c>
      <c r="Q10" s="389"/>
      <c r="R10" s="389"/>
      <c r="S10" s="389"/>
      <c r="T10" s="389"/>
      <c r="U10" s="389"/>
      <c r="V10" s="389"/>
      <c r="W10" s="389"/>
      <c r="X10" s="389"/>
      <c r="Y10" s="389"/>
      <c r="Z10" s="389"/>
      <c r="AA10" s="389"/>
      <c r="AB10" s="389"/>
      <c r="AC10" s="389"/>
      <c r="AD10" s="389"/>
      <c r="AE10" s="389"/>
      <c r="AF10" s="389"/>
      <c r="AG10" s="389"/>
      <c r="AH10" s="389"/>
      <c r="AI10" s="389"/>
      <c r="AJ10" s="389"/>
      <c r="AK10" s="389"/>
      <c r="AL10" s="389"/>
      <c r="AM10" s="389"/>
      <c r="AN10" s="389"/>
      <c r="AO10" s="389"/>
      <c r="AP10" s="389"/>
      <c r="AQ10" s="389"/>
      <c r="AR10" s="389"/>
      <c r="AS10" s="389"/>
      <c r="AT10" s="389"/>
      <c r="AU10" s="389"/>
      <c r="AV10" s="389"/>
      <c r="AW10" s="389"/>
      <c r="AX10" s="389"/>
      <c r="AY10" s="389"/>
      <c r="AZ10" s="389"/>
      <c r="BA10" s="389"/>
      <c r="BB10" s="389"/>
      <c r="BC10" s="389"/>
      <c r="BD10" s="389"/>
      <c r="BE10" s="389"/>
      <c r="BF10" s="389"/>
      <c r="BG10" s="389"/>
      <c r="BH10" s="389"/>
      <c r="BI10" s="389"/>
      <c r="BJ10" s="389"/>
      <c r="BK10" s="389"/>
      <c r="BL10" s="389"/>
      <c r="BM10" s="389"/>
      <c r="BN10" s="389"/>
      <c r="BO10" s="389"/>
      <c r="BP10" s="389"/>
      <c r="BQ10" s="389"/>
      <c r="BR10" s="389"/>
      <c r="BS10" s="389"/>
      <c r="BT10" s="389"/>
      <c r="BU10" s="389"/>
      <c r="BV10" s="389"/>
      <c r="BW10" s="389"/>
      <c r="BX10" s="389"/>
      <c r="BY10" s="389"/>
      <c r="BZ10" s="389"/>
      <c r="CA10" s="389"/>
      <c r="CB10" s="389"/>
      <c r="CC10" s="389"/>
      <c r="CD10" s="389"/>
      <c r="CE10" s="389"/>
      <c r="CF10" s="389"/>
      <c r="CG10" s="389"/>
      <c r="CH10" s="389"/>
      <c r="CI10" s="389"/>
      <c r="CJ10" s="389"/>
      <c r="CK10" s="389"/>
      <c r="CL10" s="389"/>
      <c r="CM10" s="389"/>
      <c r="CN10" s="389"/>
      <c r="CO10" s="389"/>
      <c r="CP10" s="389"/>
      <c r="CQ10" s="389"/>
      <c r="CR10" s="389"/>
      <c r="CS10" s="389"/>
      <c r="CT10" s="389"/>
      <c r="CU10" s="389"/>
      <c r="CV10" s="389"/>
      <c r="CW10" s="389"/>
      <c r="CX10" s="389"/>
      <c r="CY10" s="389"/>
      <c r="CZ10" s="389"/>
      <c r="DA10" s="389"/>
      <c r="DB10" s="389"/>
      <c r="DC10" s="389"/>
      <c r="DD10" s="389"/>
      <c r="DE10" s="389"/>
      <c r="DF10" s="389"/>
      <c r="DG10" s="389"/>
      <c r="DH10" s="389"/>
      <c r="DI10" s="389"/>
      <c r="DJ10" s="389"/>
      <c r="DK10" s="389"/>
      <c r="DL10" s="389"/>
      <c r="DM10" s="389"/>
      <c r="DN10" s="389"/>
      <c r="DO10" s="389"/>
      <c r="DP10" s="389"/>
      <c r="DQ10" s="389"/>
      <c r="DR10" s="389"/>
      <c r="DS10" s="389"/>
      <c r="DT10" s="389"/>
      <c r="DU10" s="389"/>
      <c r="DV10" s="389"/>
      <c r="DW10" s="389"/>
      <c r="DX10" s="389"/>
      <c r="DY10" s="389"/>
      <c r="DZ10" s="389"/>
      <c r="EA10" s="389"/>
      <c r="EB10" s="389"/>
      <c r="EC10" s="389"/>
      <c r="ED10" s="389"/>
      <c r="EE10" s="389"/>
      <c r="EF10" s="389"/>
      <c r="EG10" s="389"/>
      <c r="EH10" s="389"/>
      <c r="EI10" s="389"/>
      <c r="EJ10" s="389"/>
      <c r="EK10" s="389"/>
      <c r="EL10" s="389"/>
      <c r="EM10" s="389"/>
      <c r="EN10" s="389"/>
      <c r="EO10" s="389"/>
      <c r="EP10" s="389"/>
      <c r="EQ10" s="389"/>
      <c r="ER10" s="389"/>
      <c r="ES10" s="389"/>
      <c r="ET10" s="389"/>
      <c r="EU10" s="389"/>
      <c r="EV10" s="389"/>
      <c r="EW10" s="389"/>
      <c r="EX10" s="389"/>
      <c r="EY10" s="389"/>
      <c r="EZ10" s="389"/>
      <c r="FA10" s="389"/>
      <c r="FB10" s="389"/>
      <c r="FC10" s="389"/>
      <c r="FD10" s="389"/>
      <c r="FE10" s="389"/>
      <c r="FF10" s="389"/>
      <c r="FG10" s="389"/>
      <c r="FH10" s="389"/>
      <c r="FI10" s="389"/>
      <c r="FJ10" s="389"/>
      <c r="FK10" s="389"/>
      <c r="FL10" s="389"/>
      <c r="FM10" s="389"/>
      <c r="FN10" s="389"/>
      <c r="FO10" s="389"/>
      <c r="FP10" s="389"/>
      <c r="FQ10" s="389"/>
      <c r="FR10" s="389"/>
      <c r="FS10" s="389"/>
      <c r="FT10" s="389"/>
      <c r="FU10" s="389"/>
      <c r="FV10" s="389"/>
      <c r="FW10" s="389"/>
      <c r="FX10" s="389"/>
      <c r="FY10" s="389"/>
      <c r="FZ10" s="389"/>
      <c r="GA10" s="389"/>
      <c r="GB10" s="389"/>
      <c r="GC10" s="389"/>
      <c r="GD10" s="389"/>
      <c r="GE10" s="389"/>
      <c r="GF10" s="389"/>
      <c r="GG10" s="389"/>
      <c r="GH10" s="389"/>
      <c r="GI10" s="389"/>
      <c r="GJ10" s="389"/>
      <c r="GK10" s="389"/>
      <c r="GL10" s="389"/>
      <c r="GM10" s="389"/>
      <c r="GN10" s="389"/>
      <c r="GO10" s="389"/>
      <c r="GP10" s="389"/>
      <c r="GQ10" s="389"/>
      <c r="GR10" s="389"/>
      <c r="GS10" s="389"/>
      <c r="GT10" s="389"/>
      <c r="GU10" s="389"/>
      <c r="GV10" s="389"/>
      <c r="GW10" s="389"/>
      <c r="GX10" s="389"/>
      <c r="GY10" s="389"/>
      <c r="GZ10" s="389"/>
      <c r="HA10" s="389"/>
      <c r="HB10" s="389"/>
      <c r="HC10" s="389"/>
      <c r="HD10" s="389"/>
      <c r="HE10" s="389"/>
      <c r="HF10" s="389"/>
      <c r="HG10" s="389"/>
      <c r="HH10" s="389"/>
      <c r="HI10" s="389"/>
      <c r="HJ10" s="389"/>
      <c r="HK10" s="389"/>
      <c r="HL10" s="389"/>
      <c r="HM10" s="389"/>
      <c r="HN10" s="389"/>
      <c r="HO10" s="389"/>
      <c r="HP10" s="389"/>
      <c r="HQ10" s="389"/>
      <c r="HR10" s="389"/>
      <c r="HS10" s="389"/>
      <c r="HT10" s="389"/>
      <c r="HU10" s="389"/>
      <c r="HV10" s="389"/>
      <c r="HW10" s="389"/>
      <c r="HX10" s="389"/>
      <c r="HY10" s="389"/>
      <c r="HZ10" s="389"/>
      <c r="IA10" s="389"/>
      <c r="IB10" s="389"/>
      <c r="IC10" s="389"/>
      <c r="ID10" s="389"/>
      <c r="IE10" s="389"/>
      <c r="IF10" s="389"/>
      <c r="IG10" s="389"/>
      <c r="IH10" s="389"/>
      <c r="II10" s="389"/>
      <c r="IJ10" s="389"/>
    </row>
    <row r="11" s="371" customFormat="1" ht="22" customHeight="1" spans="1:244">
      <c r="A11" s="381" t="s">
        <v>177</v>
      </c>
      <c r="B11" s="381">
        <v>2000</v>
      </c>
      <c r="C11" s="382">
        <v>3200.6</v>
      </c>
      <c r="D11" s="382">
        <v>422.3868</v>
      </c>
      <c r="E11" s="382">
        <v>3282.748</v>
      </c>
      <c r="F11" s="382">
        <v>500</v>
      </c>
      <c r="G11" s="156">
        <v>2925.52</v>
      </c>
      <c r="H11" s="382">
        <v>4680.832</v>
      </c>
      <c r="I11" s="382">
        <v>461.544</v>
      </c>
      <c r="J11" s="382">
        <v>950</v>
      </c>
      <c r="K11" s="382">
        <v>3200</v>
      </c>
      <c r="L11" s="382"/>
      <c r="M11" s="382">
        <v>500</v>
      </c>
      <c r="N11" s="382">
        <v>800</v>
      </c>
      <c r="O11" s="382">
        <v>260</v>
      </c>
      <c r="P11" s="382">
        <v>12</v>
      </c>
      <c r="Q11" s="389"/>
      <c r="R11" s="389"/>
      <c r="S11" s="389"/>
      <c r="T11" s="389"/>
      <c r="U11" s="389"/>
      <c r="V11" s="389"/>
      <c r="W11" s="389"/>
      <c r="X11" s="389"/>
      <c r="Y11" s="389"/>
      <c r="Z11" s="389"/>
      <c r="AA11" s="389"/>
      <c r="AB11" s="389"/>
      <c r="AC11" s="389"/>
      <c r="AD11" s="389"/>
      <c r="AE11" s="389"/>
      <c r="AF11" s="389"/>
      <c r="AG11" s="389"/>
      <c r="AH11" s="389"/>
      <c r="AI11" s="389"/>
      <c r="AJ11" s="389"/>
      <c r="AK11" s="389"/>
      <c r="AL11" s="389"/>
      <c r="AM11" s="389"/>
      <c r="AN11" s="389"/>
      <c r="AO11" s="389"/>
      <c r="AP11" s="389"/>
      <c r="AQ11" s="389"/>
      <c r="AR11" s="389"/>
      <c r="AS11" s="389"/>
      <c r="AT11" s="389"/>
      <c r="AU11" s="389"/>
      <c r="AV11" s="389"/>
      <c r="AW11" s="389"/>
      <c r="AX11" s="389"/>
      <c r="AY11" s="389"/>
      <c r="AZ11" s="389"/>
      <c r="BA11" s="389"/>
      <c r="BB11" s="389"/>
      <c r="BC11" s="389"/>
      <c r="BD11" s="389"/>
      <c r="BE11" s="389"/>
      <c r="BF11" s="389"/>
      <c r="BG11" s="389"/>
      <c r="BH11" s="389"/>
      <c r="BI11" s="389"/>
      <c r="BJ11" s="389"/>
      <c r="BK11" s="389"/>
      <c r="BL11" s="389"/>
      <c r="BM11" s="389"/>
      <c r="BN11" s="389"/>
      <c r="BO11" s="389"/>
      <c r="BP11" s="389"/>
      <c r="BQ11" s="389"/>
      <c r="BR11" s="389"/>
      <c r="BS11" s="389"/>
      <c r="BT11" s="389"/>
      <c r="BU11" s="389"/>
      <c r="BV11" s="389"/>
      <c r="BW11" s="389"/>
      <c r="BX11" s="389"/>
      <c r="BY11" s="389"/>
      <c r="BZ11" s="389"/>
      <c r="CA11" s="389"/>
      <c r="CB11" s="389"/>
      <c r="CC11" s="389"/>
      <c r="CD11" s="389"/>
      <c r="CE11" s="389"/>
      <c r="CF11" s="389"/>
      <c r="CG11" s="389"/>
      <c r="CH11" s="389"/>
      <c r="CI11" s="389"/>
      <c r="CJ11" s="389"/>
      <c r="CK11" s="389"/>
      <c r="CL11" s="389"/>
      <c r="CM11" s="389"/>
      <c r="CN11" s="389"/>
      <c r="CO11" s="389"/>
      <c r="CP11" s="389"/>
      <c r="CQ11" s="389"/>
      <c r="CR11" s="389"/>
      <c r="CS11" s="389"/>
      <c r="CT11" s="389"/>
      <c r="CU11" s="389"/>
      <c r="CV11" s="389"/>
      <c r="CW11" s="389"/>
      <c r="CX11" s="389"/>
      <c r="CY11" s="389"/>
      <c r="CZ11" s="389"/>
      <c r="DA11" s="389"/>
      <c r="DB11" s="389"/>
      <c r="DC11" s="389"/>
      <c r="DD11" s="389"/>
      <c r="DE11" s="389"/>
      <c r="DF11" s="389"/>
      <c r="DG11" s="389"/>
      <c r="DH11" s="389"/>
      <c r="DI11" s="389"/>
      <c r="DJ11" s="389"/>
      <c r="DK11" s="389"/>
      <c r="DL11" s="389"/>
      <c r="DM11" s="389"/>
      <c r="DN11" s="389"/>
      <c r="DO11" s="389"/>
      <c r="DP11" s="389"/>
      <c r="DQ11" s="389"/>
      <c r="DR11" s="389"/>
      <c r="DS11" s="389"/>
      <c r="DT11" s="389"/>
      <c r="DU11" s="389"/>
      <c r="DV11" s="389"/>
      <c r="DW11" s="389"/>
      <c r="DX11" s="389"/>
      <c r="DY11" s="389"/>
      <c r="DZ11" s="389"/>
      <c r="EA11" s="389"/>
      <c r="EB11" s="389"/>
      <c r="EC11" s="389"/>
      <c r="ED11" s="389"/>
      <c r="EE11" s="389"/>
      <c r="EF11" s="389"/>
      <c r="EG11" s="389"/>
      <c r="EH11" s="389"/>
      <c r="EI11" s="389"/>
      <c r="EJ11" s="389"/>
      <c r="EK11" s="389"/>
      <c r="EL11" s="389"/>
      <c r="EM11" s="389"/>
      <c r="EN11" s="389"/>
      <c r="EO11" s="389"/>
      <c r="EP11" s="389"/>
      <c r="EQ11" s="389"/>
      <c r="ER11" s="389"/>
      <c r="ES11" s="389"/>
      <c r="ET11" s="389"/>
      <c r="EU11" s="389"/>
      <c r="EV11" s="389"/>
      <c r="EW11" s="389"/>
      <c r="EX11" s="389"/>
      <c r="EY11" s="389"/>
      <c r="EZ11" s="389"/>
      <c r="FA11" s="389"/>
      <c r="FB11" s="389"/>
      <c r="FC11" s="389"/>
      <c r="FD11" s="389"/>
      <c r="FE11" s="389"/>
      <c r="FF11" s="389"/>
      <c r="FG11" s="389"/>
      <c r="FH11" s="389"/>
      <c r="FI11" s="389"/>
      <c r="FJ11" s="389"/>
      <c r="FK11" s="389"/>
      <c r="FL11" s="389"/>
      <c r="FM11" s="389"/>
      <c r="FN11" s="389"/>
      <c r="FO11" s="389"/>
      <c r="FP11" s="389"/>
      <c r="FQ11" s="389"/>
      <c r="FR11" s="389"/>
      <c r="FS11" s="389"/>
      <c r="FT11" s="389"/>
      <c r="FU11" s="389"/>
      <c r="FV11" s="389"/>
      <c r="FW11" s="389"/>
      <c r="FX11" s="389"/>
      <c r="FY11" s="389"/>
      <c r="FZ11" s="389"/>
      <c r="GA11" s="389"/>
      <c r="GB11" s="389"/>
      <c r="GC11" s="389"/>
      <c r="GD11" s="389"/>
      <c r="GE11" s="389"/>
      <c r="GF11" s="389"/>
      <c r="GG11" s="389"/>
      <c r="GH11" s="389"/>
      <c r="GI11" s="389"/>
      <c r="GJ11" s="389"/>
      <c r="GK11" s="389"/>
      <c r="GL11" s="389"/>
      <c r="GM11" s="389"/>
      <c r="GN11" s="389"/>
      <c r="GO11" s="389"/>
      <c r="GP11" s="389"/>
      <c r="GQ11" s="389"/>
      <c r="GR11" s="389"/>
      <c r="GS11" s="389"/>
      <c r="GT11" s="389"/>
      <c r="GU11" s="389"/>
      <c r="GV11" s="389"/>
      <c r="GW11" s="389"/>
      <c r="GX11" s="389"/>
      <c r="GY11" s="389"/>
      <c r="GZ11" s="389"/>
      <c r="HA11" s="389"/>
      <c r="HB11" s="389"/>
      <c r="HC11" s="389"/>
      <c r="HD11" s="389"/>
      <c r="HE11" s="389"/>
      <c r="HF11" s="389"/>
      <c r="HG11" s="389"/>
      <c r="HH11" s="389"/>
      <c r="HI11" s="389"/>
      <c r="HJ11" s="389"/>
      <c r="HK11" s="389"/>
      <c r="HL11" s="389"/>
      <c r="HM11" s="389"/>
      <c r="HN11" s="389"/>
      <c r="HO11" s="389"/>
      <c r="HP11" s="389"/>
      <c r="HQ11" s="389"/>
      <c r="HR11" s="389"/>
      <c r="HS11" s="389"/>
      <c r="HT11" s="389"/>
      <c r="HU11" s="389"/>
      <c r="HV11" s="389"/>
      <c r="HW11" s="389"/>
      <c r="HX11" s="389"/>
      <c r="HY11" s="389"/>
      <c r="HZ11" s="389"/>
      <c r="IA11" s="389"/>
      <c r="IB11" s="389"/>
      <c r="IC11" s="389"/>
      <c r="ID11" s="389"/>
      <c r="IE11" s="389"/>
      <c r="IF11" s="389"/>
      <c r="IG11" s="389"/>
      <c r="IH11" s="389"/>
      <c r="II11" s="389"/>
      <c r="IJ11" s="389"/>
    </row>
    <row r="12" s="371" customFormat="1" ht="22" customHeight="1" spans="1:244">
      <c r="A12" s="381" t="s">
        <v>178</v>
      </c>
      <c r="B12" s="381">
        <v>2000</v>
      </c>
      <c r="C12" s="382">
        <v>3200.6</v>
      </c>
      <c r="D12" s="382">
        <v>1832.3756</v>
      </c>
      <c r="E12" s="382">
        <v>2143.917</v>
      </c>
      <c r="F12" s="382">
        <v>500</v>
      </c>
      <c r="G12" s="156">
        <v>1337.21</v>
      </c>
      <c r="H12" s="382">
        <v>2139.536</v>
      </c>
      <c r="I12" s="382">
        <v>728.124</v>
      </c>
      <c r="J12" s="382">
        <v>950</v>
      </c>
      <c r="K12" s="382">
        <v>5100</v>
      </c>
      <c r="L12" s="382"/>
      <c r="M12" s="382">
        <v>500</v>
      </c>
      <c r="N12" s="382">
        <v>800</v>
      </c>
      <c r="O12" s="382">
        <v>330</v>
      </c>
      <c r="P12" s="382">
        <v>1</v>
      </c>
      <c r="Q12" s="389"/>
      <c r="R12" s="389"/>
      <c r="S12" s="389"/>
      <c r="T12" s="389"/>
      <c r="U12" s="389"/>
      <c r="V12" s="389"/>
      <c r="W12" s="389"/>
      <c r="X12" s="389"/>
      <c r="Y12" s="389"/>
      <c r="Z12" s="389"/>
      <c r="AA12" s="389"/>
      <c r="AB12" s="389"/>
      <c r="AC12" s="389"/>
      <c r="AD12" s="389"/>
      <c r="AE12" s="389"/>
      <c r="AF12" s="389"/>
      <c r="AG12" s="389"/>
      <c r="AH12" s="389"/>
      <c r="AI12" s="389"/>
      <c r="AJ12" s="389"/>
      <c r="AK12" s="389"/>
      <c r="AL12" s="389"/>
      <c r="AM12" s="389"/>
      <c r="AN12" s="389"/>
      <c r="AO12" s="389"/>
      <c r="AP12" s="389"/>
      <c r="AQ12" s="389"/>
      <c r="AR12" s="389"/>
      <c r="AS12" s="389"/>
      <c r="AT12" s="389"/>
      <c r="AU12" s="389"/>
      <c r="AV12" s="389"/>
      <c r="AW12" s="389"/>
      <c r="AX12" s="389"/>
      <c r="AY12" s="389"/>
      <c r="AZ12" s="389"/>
      <c r="BA12" s="389"/>
      <c r="BB12" s="389"/>
      <c r="BC12" s="389"/>
      <c r="BD12" s="389"/>
      <c r="BE12" s="389"/>
      <c r="BF12" s="389"/>
      <c r="BG12" s="389"/>
      <c r="BH12" s="389"/>
      <c r="BI12" s="389"/>
      <c r="BJ12" s="389"/>
      <c r="BK12" s="389"/>
      <c r="BL12" s="389"/>
      <c r="BM12" s="389"/>
      <c r="BN12" s="389"/>
      <c r="BO12" s="389"/>
      <c r="BP12" s="389"/>
      <c r="BQ12" s="389"/>
      <c r="BR12" s="389"/>
      <c r="BS12" s="389"/>
      <c r="BT12" s="389"/>
      <c r="BU12" s="389"/>
      <c r="BV12" s="389"/>
      <c r="BW12" s="389"/>
      <c r="BX12" s="389"/>
      <c r="BY12" s="389"/>
      <c r="BZ12" s="389"/>
      <c r="CA12" s="389"/>
      <c r="CB12" s="389"/>
      <c r="CC12" s="389"/>
      <c r="CD12" s="389"/>
      <c r="CE12" s="389"/>
      <c r="CF12" s="389"/>
      <c r="CG12" s="389"/>
      <c r="CH12" s="389"/>
      <c r="CI12" s="389"/>
      <c r="CJ12" s="389"/>
      <c r="CK12" s="389"/>
      <c r="CL12" s="389"/>
      <c r="CM12" s="389"/>
      <c r="CN12" s="389"/>
      <c r="CO12" s="389"/>
      <c r="CP12" s="389"/>
      <c r="CQ12" s="389"/>
      <c r="CR12" s="389"/>
      <c r="CS12" s="389"/>
      <c r="CT12" s="389"/>
      <c r="CU12" s="389"/>
      <c r="CV12" s="389"/>
      <c r="CW12" s="389"/>
      <c r="CX12" s="389"/>
      <c r="CY12" s="389"/>
      <c r="CZ12" s="389"/>
      <c r="DA12" s="389"/>
      <c r="DB12" s="389"/>
      <c r="DC12" s="389"/>
      <c r="DD12" s="389"/>
      <c r="DE12" s="389"/>
      <c r="DF12" s="389"/>
      <c r="DG12" s="389"/>
      <c r="DH12" s="389"/>
      <c r="DI12" s="389"/>
      <c r="DJ12" s="389"/>
      <c r="DK12" s="389"/>
      <c r="DL12" s="389"/>
      <c r="DM12" s="389"/>
      <c r="DN12" s="389"/>
      <c r="DO12" s="389"/>
      <c r="DP12" s="389"/>
      <c r="DQ12" s="389"/>
      <c r="DR12" s="389"/>
      <c r="DS12" s="389"/>
      <c r="DT12" s="389"/>
      <c r="DU12" s="389"/>
      <c r="DV12" s="389"/>
      <c r="DW12" s="389"/>
      <c r="DX12" s="389"/>
      <c r="DY12" s="389"/>
      <c r="DZ12" s="389"/>
      <c r="EA12" s="389"/>
      <c r="EB12" s="389"/>
      <c r="EC12" s="389"/>
      <c r="ED12" s="389"/>
      <c r="EE12" s="389"/>
      <c r="EF12" s="389"/>
      <c r="EG12" s="389"/>
      <c r="EH12" s="389"/>
      <c r="EI12" s="389"/>
      <c r="EJ12" s="389"/>
      <c r="EK12" s="389"/>
      <c r="EL12" s="389"/>
      <c r="EM12" s="389"/>
      <c r="EN12" s="389"/>
      <c r="EO12" s="389"/>
      <c r="EP12" s="389"/>
      <c r="EQ12" s="389"/>
      <c r="ER12" s="389"/>
      <c r="ES12" s="389"/>
      <c r="ET12" s="389"/>
      <c r="EU12" s="389"/>
      <c r="EV12" s="389"/>
      <c r="EW12" s="389"/>
      <c r="EX12" s="389"/>
      <c r="EY12" s="389"/>
      <c r="EZ12" s="389"/>
      <c r="FA12" s="389"/>
      <c r="FB12" s="389"/>
      <c r="FC12" s="389"/>
      <c r="FD12" s="389"/>
      <c r="FE12" s="389"/>
      <c r="FF12" s="389"/>
      <c r="FG12" s="389"/>
      <c r="FH12" s="389"/>
      <c r="FI12" s="389"/>
      <c r="FJ12" s="389"/>
      <c r="FK12" s="389"/>
      <c r="FL12" s="389"/>
      <c r="FM12" s="389"/>
      <c r="FN12" s="389"/>
      <c r="FO12" s="389"/>
      <c r="FP12" s="389"/>
      <c r="FQ12" s="389"/>
      <c r="FR12" s="389"/>
      <c r="FS12" s="389"/>
      <c r="FT12" s="389"/>
      <c r="FU12" s="389"/>
      <c r="FV12" s="389"/>
      <c r="FW12" s="389"/>
      <c r="FX12" s="389"/>
      <c r="FY12" s="389"/>
      <c r="FZ12" s="389"/>
      <c r="GA12" s="389"/>
      <c r="GB12" s="389"/>
      <c r="GC12" s="389"/>
      <c r="GD12" s="389"/>
      <c r="GE12" s="389"/>
      <c r="GF12" s="389"/>
      <c r="GG12" s="389"/>
      <c r="GH12" s="389"/>
      <c r="GI12" s="389"/>
      <c r="GJ12" s="389"/>
      <c r="GK12" s="389"/>
      <c r="GL12" s="389"/>
      <c r="GM12" s="389"/>
      <c r="GN12" s="389"/>
      <c r="GO12" s="389"/>
      <c r="GP12" s="389"/>
      <c r="GQ12" s="389"/>
      <c r="GR12" s="389"/>
      <c r="GS12" s="389"/>
      <c r="GT12" s="389"/>
      <c r="GU12" s="389"/>
      <c r="GV12" s="389"/>
      <c r="GW12" s="389"/>
      <c r="GX12" s="389"/>
      <c r="GY12" s="389"/>
      <c r="GZ12" s="389"/>
      <c r="HA12" s="389"/>
      <c r="HB12" s="389"/>
      <c r="HC12" s="389"/>
      <c r="HD12" s="389"/>
      <c r="HE12" s="389"/>
      <c r="HF12" s="389"/>
      <c r="HG12" s="389"/>
      <c r="HH12" s="389"/>
      <c r="HI12" s="389"/>
      <c r="HJ12" s="389"/>
      <c r="HK12" s="389"/>
      <c r="HL12" s="389"/>
      <c r="HM12" s="389"/>
      <c r="HN12" s="389"/>
      <c r="HO12" s="389"/>
      <c r="HP12" s="389"/>
      <c r="HQ12" s="389"/>
      <c r="HR12" s="389"/>
      <c r="HS12" s="389"/>
      <c r="HT12" s="389"/>
      <c r="HU12" s="389"/>
      <c r="HV12" s="389"/>
      <c r="HW12" s="389"/>
      <c r="HX12" s="389"/>
      <c r="HY12" s="389"/>
      <c r="HZ12" s="389"/>
      <c r="IA12" s="389"/>
      <c r="IB12" s="389"/>
      <c r="IC12" s="389"/>
      <c r="ID12" s="389"/>
      <c r="IE12" s="389"/>
      <c r="IF12" s="389"/>
      <c r="IG12" s="389"/>
      <c r="IH12" s="389"/>
      <c r="II12" s="389"/>
      <c r="IJ12" s="389"/>
    </row>
    <row r="13" s="371" customFormat="1" ht="22" customHeight="1" spans="1:244">
      <c r="A13" s="381" t="s">
        <v>179</v>
      </c>
      <c r="B13" s="381">
        <v>2000</v>
      </c>
      <c r="C13" s="382">
        <v>3200.6</v>
      </c>
      <c r="D13" s="382">
        <v>635.7824</v>
      </c>
      <c r="E13" s="382">
        <v>2766.123</v>
      </c>
      <c r="F13" s="382">
        <v>500</v>
      </c>
      <c r="G13" s="156">
        <v>1868.495</v>
      </c>
      <c r="H13" s="382">
        <v>2989.592</v>
      </c>
      <c r="I13" s="382">
        <v>1854.096</v>
      </c>
      <c r="J13" s="382">
        <v>950</v>
      </c>
      <c r="K13" s="382">
        <v>4300</v>
      </c>
      <c r="L13" s="382"/>
      <c r="M13" s="382">
        <v>500</v>
      </c>
      <c r="N13" s="382">
        <v>800</v>
      </c>
      <c r="O13" s="382">
        <v>600</v>
      </c>
      <c r="P13" s="382">
        <v>2344</v>
      </c>
      <c r="Q13" s="389"/>
      <c r="R13" s="389"/>
      <c r="S13" s="389"/>
      <c r="T13" s="389"/>
      <c r="U13" s="389"/>
      <c r="V13" s="389"/>
      <c r="W13" s="389"/>
      <c r="X13" s="389"/>
      <c r="Y13" s="389"/>
      <c r="Z13" s="389"/>
      <c r="AA13" s="389"/>
      <c r="AB13" s="389"/>
      <c r="AC13" s="389"/>
      <c r="AD13" s="389"/>
      <c r="AE13" s="389"/>
      <c r="AF13" s="389"/>
      <c r="AG13" s="389"/>
      <c r="AH13" s="389"/>
      <c r="AI13" s="389"/>
      <c r="AJ13" s="389"/>
      <c r="AK13" s="389"/>
      <c r="AL13" s="389"/>
      <c r="AM13" s="389"/>
      <c r="AN13" s="389"/>
      <c r="AO13" s="389"/>
      <c r="AP13" s="389"/>
      <c r="AQ13" s="389"/>
      <c r="AR13" s="389"/>
      <c r="AS13" s="389"/>
      <c r="AT13" s="389"/>
      <c r="AU13" s="389"/>
      <c r="AV13" s="389"/>
      <c r="AW13" s="389"/>
      <c r="AX13" s="389"/>
      <c r="AY13" s="389"/>
      <c r="AZ13" s="389"/>
      <c r="BA13" s="389"/>
      <c r="BB13" s="389"/>
      <c r="BC13" s="389"/>
      <c r="BD13" s="389"/>
      <c r="BE13" s="389"/>
      <c r="BF13" s="389"/>
      <c r="BG13" s="389"/>
      <c r="BH13" s="389"/>
      <c r="BI13" s="389"/>
      <c r="BJ13" s="389"/>
      <c r="BK13" s="389"/>
      <c r="BL13" s="389"/>
      <c r="BM13" s="389"/>
      <c r="BN13" s="389"/>
      <c r="BO13" s="389"/>
      <c r="BP13" s="389"/>
      <c r="BQ13" s="389"/>
      <c r="BR13" s="389"/>
      <c r="BS13" s="389"/>
      <c r="BT13" s="389"/>
      <c r="BU13" s="389"/>
      <c r="BV13" s="389"/>
      <c r="BW13" s="389"/>
      <c r="BX13" s="389"/>
      <c r="BY13" s="389"/>
      <c r="BZ13" s="389"/>
      <c r="CA13" s="389"/>
      <c r="CB13" s="389"/>
      <c r="CC13" s="389"/>
      <c r="CD13" s="389"/>
      <c r="CE13" s="389"/>
      <c r="CF13" s="389"/>
      <c r="CG13" s="389"/>
      <c r="CH13" s="389"/>
      <c r="CI13" s="389"/>
      <c r="CJ13" s="389"/>
      <c r="CK13" s="389"/>
      <c r="CL13" s="389"/>
      <c r="CM13" s="389"/>
      <c r="CN13" s="389"/>
      <c r="CO13" s="389"/>
      <c r="CP13" s="389"/>
      <c r="CQ13" s="389"/>
      <c r="CR13" s="389"/>
      <c r="CS13" s="389"/>
      <c r="CT13" s="389"/>
      <c r="CU13" s="389"/>
      <c r="CV13" s="389"/>
      <c r="CW13" s="389"/>
      <c r="CX13" s="389"/>
      <c r="CY13" s="389"/>
      <c r="CZ13" s="389"/>
      <c r="DA13" s="389"/>
      <c r="DB13" s="389"/>
      <c r="DC13" s="389"/>
      <c r="DD13" s="389"/>
      <c r="DE13" s="389"/>
      <c r="DF13" s="389"/>
      <c r="DG13" s="389"/>
      <c r="DH13" s="389"/>
      <c r="DI13" s="389"/>
      <c r="DJ13" s="389"/>
      <c r="DK13" s="389"/>
      <c r="DL13" s="389"/>
      <c r="DM13" s="389"/>
      <c r="DN13" s="389"/>
      <c r="DO13" s="389"/>
      <c r="DP13" s="389"/>
      <c r="DQ13" s="389"/>
      <c r="DR13" s="389"/>
      <c r="DS13" s="389"/>
      <c r="DT13" s="389"/>
      <c r="DU13" s="389"/>
      <c r="DV13" s="389"/>
      <c r="DW13" s="389"/>
      <c r="DX13" s="389"/>
      <c r="DY13" s="389"/>
      <c r="DZ13" s="389"/>
      <c r="EA13" s="389"/>
      <c r="EB13" s="389"/>
      <c r="EC13" s="389"/>
      <c r="ED13" s="389"/>
      <c r="EE13" s="389"/>
      <c r="EF13" s="389"/>
      <c r="EG13" s="389"/>
      <c r="EH13" s="389"/>
      <c r="EI13" s="389"/>
      <c r="EJ13" s="389"/>
      <c r="EK13" s="389"/>
      <c r="EL13" s="389"/>
      <c r="EM13" s="389"/>
      <c r="EN13" s="389"/>
      <c r="EO13" s="389"/>
      <c r="EP13" s="389"/>
      <c r="EQ13" s="389"/>
      <c r="ER13" s="389"/>
      <c r="ES13" s="389"/>
      <c r="ET13" s="389"/>
      <c r="EU13" s="389"/>
      <c r="EV13" s="389"/>
      <c r="EW13" s="389"/>
      <c r="EX13" s="389"/>
      <c r="EY13" s="389"/>
      <c r="EZ13" s="389"/>
      <c r="FA13" s="389"/>
      <c r="FB13" s="389"/>
      <c r="FC13" s="389"/>
      <c r="FD13" s="389"/>
      <c r="FE13" s="389"/>
      <c r="FF13" s="389"/>
      <c r="FG13" s="389"/>
      <c r="FH13" s="389"/>
      <c r="FI13" s="389"/>
      <c r="FJ13" s="389"/>
      <c r="FK13" s="389"/>
      <c r="FL13" s="389"/>
      <c r="FM13" s="389"/>
      <c r="FN13" s="389"/>
      <c r="FO13" s="389"/>
      <c r="FP13" s="389"/>
      <c r="FQ13" s="389"/>
      <c r="FR13" s="389"/>
      <c r="FS13" s="389"/>
      <c r="FT13" s="389"/>
      <c r="FU13" s="389"/>
      <c r="FV13" s="389"/>
      <c r="FW13" s="389"/>
      <c r="FX13" s="389"/>
      <c r="FY13" s="389"/>
      <c r="FZ13" s="389"/>
      <c r="GA13" s="389"/>
      <c r="GB13" s="389"/>
      <c r="GC13" s="389"/>
      <c r="GD13" s="389"/>
      <c r="GE13" s="389"/>
      <c r="GF13" s="389"/>
      <c r="GG13" s="389"/>
      <c r="GH13" s="389"/>
      <c r="GI13" s="389"/>
      <c r="GJ13" s="389"/>
      <c r="GK13" s="389"/>
      <c r="GL13" s="389"/>
      <c r="GM13" s="389"/>
      <c r="GN13" s="389"/>
      <c r="GO13" s="389"/>
      <c r="GP13" s="389"/>
      <c r="GQ13" s="389"/>
      <c r="GR13" s="389"/>
      <c r="GS13" s="389"/>
      <c r="GT13" s="389"/>
      <c r="GU13" s="389"/>
      <c r="GV13" s="389"/>
      <c r="GW13" s="389"/>
      <c r="GX13" s="389"/>
      <c r="GY13" s="389"/>
      <c r="GZ13" s="389"/>
      <c r="HA13" s="389"/>
      <c r="HB13" s="389"/>
      <c r="HC13" s="389"/>
      <c r="HD13" s="389"/>
      <c r="HE13" s="389"/>
      <c r="HF13" s="389"/>
      <c r="HG13" s="389"/>
      <c r="HH13" s="389"/>
      <c r="HI13" s="389"/>
      <c r="HJ13" s="389"/>
      <c r="HK13" s="389"/>
      <c r="HL13" s="389"/>
      <c r="HM13" s="389"/>
      <c r="HN13" s="389"/>
      <c r="HO13" s="389"/>
      <c r="HP13" s="389"/>
      <c r="HQ13" s="389"/>
      <c r="HR13" s="389"/>
      <c r="HS13" s="389"/>
      <c r="HT13" s="389"/>
      <c r="HU13" s="389"/>
      <c r="HV13" s="389"/>
      <c r="HW13" s="389"/>
      <c r="HX13" s="389"/>
      <c r="HY13" s="389"/>
      <c r="HZ13" s="389"/>
      <c r="IA13" s="389"/>
      <c r="IB13" s="389"/>
      <c r="IC13" s="389"/>
      <c r="ID13" s="389"/>
      <c r="IE13" s="389"/>
      <c r="IF13" s="389"/>
      <c r="IG13" s="389"/>
      <c r="IH13" s="389"/>
      <c r="II13" s="389"/>
      <c r="IJ13" s="389"/>
    </row>
    <row r="14" s="371" customFormat="1" ht="22" customHeight="1" spans="1:244">
      <c r="A14" s="381" t="s">
        <v>180</v>
      </c>
      <c r="B14" s="381">
        <v>2000</v>
      </c>
      <c r="C14" s="382">
        <v>3200.6</v>
      </c>
      <c r="D14" s="382">
        <v>579.5779</v>
      </c>
      <c r="E14" s="382">
        <v>2545.857</v>
      </c>
      <c r="F14" s="382">
        <v>500</v>
      </c>
      <c r="G14" s="156">
        <v>2599.62</v>
      </c>
      <c r="H14" s="382">
        <v>4159.392</v>
      </c>
      <c r="I14" s="382">
        <v>1882.62</v>
      </c>
      <c r="J14" s="382">
        <v>950</v>
      </c>
      <c r="K14" s="382">
        <v>3920</v>
      </c>
      <c r="L14" s="382"/>
      <c r="M14" s="382">
        <v>500</v>
      </c>
      <c r="N14" s="382">
        <v>800</v>
      </c>
      <c r="O14" s="382">
        <v>1200</v>
      </c>
      <c r="P14" s="382">
        <v>243</v>
      </c>
      <c r="Q14" s="389"/>
      <c r="R14" s="389"/>
      <c r="S14" s="389"/>
      <c r="T14" s="389"/>
      <c r="U14" s="389"/>
      <c r="V14" s="389"/>
      <c r="W14" s="389"/>
      <c r="X14" s="389"/>
      <c r="Y14" s="389"/>
      <c r="Z14" s="389"/>
      <c r="AA14" s="389"/>
      <c r="AB14" s="389"/>
      <c r="AC14" s="389"/>
      <c r="AD14" s="389"/>
      <c r="AE14" s="389"/>
      <c r="AF14" s="389"/>
      <c r="AG14" s="389"/>
      <c r="AH14" s="389"/>
      <c r="AI14" s="389"/>
      <c r="AJ14" s="389"/>
      <c r="AK14" s="389"/>
      <c r="AL14" s="389"/>
      <c r="AM14" s="389"/>
      <c r="AN14" s="389"/>
      <c r="AO14" s="389"/>
      <c r="AP14" s="389"/>
      <c r="AQ14" s="389"/>
      <c r="AR14" s="389"/>
      <c r="AS14" s="389"/>
      <c r="AT14" s="389"/>
      <c r="AU14" s="389"/>
      <c r="AV14" s="389"/>
      <c r="AW14" s="389"/>
      <c r="AX14" s="389"/>
      <c r="AY14" s="389"/>
      <c r="AZ14" s="389"/>
      <c r="BA14" s="389"/>
      <c r="BB14" s="389"/>
      <c r="BC14" s="389"/>
      <c r="BD14" s="389"/>
      <c r="BE14" s="389"/>
      <c r="BF14" s="389"/>
      <c r="BG14" s="389"/>
      <c r="BH14" s="389"/>
      <c r="BI14" s="389"/>
      <c r="BJ14" s="389"/>
      <c r="BK14" s="389"/>
      <c r="BL14" s="389"/>
      <c r="BM14" s="389"/>
      <c r="BN14" s="389"/>
      <c r="BO14" s="389"/>
      <c r="BP14" s="389"/>
      <c r="BQ14" s="389"/>
      <c r="BR14" s="389"/>
      <c r="BS14" s="389"/>
      <c r="BT14" s="389"/>
      <c r="BU14" s="389"/>
      <c r="BV14" s="389"/>
      <c r="BW14" s="389"/>
      <c r="BX14" s="389"/>
      <c r="BY14" s="389"/>
      <c r="BZ14" s="389"/>
      <c r="CA14" s="389"/>
      <c r="CB14" s="389"/>
      <c r="CC14" s="389"/>
      <c r="CD14" s="389"/>
      <c r="CE14" s="389"/>
      <c r="CF14" s="389"/>
      <c r="CG14" s="389"/>
      <c r="CH14" s="389"/>
      <c r="CI14" s="389"/>
      <c r="CJ14" s="389"/>
      <c r="CK14" s="389"/>
      <c r="CL14" s="389"/>
      <c r="CM14" s="389"/>
      <c r="CN14" s="389"/>
      <c r="CO14" s="389"/>
      <c r="CP14" s="389"/>
      <c r="CQ14" s="389"/>
      <c r="CR14" s="389"/>
      <c r="CS14" s="389"/>
      <c r="CT14" s="389"/>
      <c r="CU14" s="389"/>
      <c r="CV14" s="389"/>
      <c r="CW14" s="389"/>
      <c r="CX14" s="389"/>
      <c r="CY14" s="389"/>
      <c r="CZ14" s="389"/>
      <c r="DA14" s="389"/>
      <c r="DB14" s="389"/>
      <c r="DC14" s="389"/>
      <c r="DD14" s="389"/>
      <c r="DE14" s="389"/>
      <c r="DF14" s="389"/>
      <c r="DG14" s="389"/>
      <c r="DH14" s="389"/>
      <c r="DI14" s="389"/>
      <c r="DJ14" s="389"/>
      <c r="DK14" s="389"/>
      <c r="DL14" s="389"/>
      <c r="DM14" s="389"/>
      <c r="DN14" s="389"/>
      <c r="DO14" s="389"/>
      <c r="DP14" s="389"/>
      <c r="DQ14" s="389"/>
      <c r="DR14" s="389"/>
      <c r="DS14" s="389"/>
      <c r="DT14" s="389"/>
      <c r="DU14" s="389"/>
      <c r="DV14" s="389"/>
      <c r="DW14" s="389"/>
      <c r="DX14" s="389"/>
      <c r="DY14" s="389"/>
      <c r="DZ14" s="389"/>
      <c r="EA14" s="389"/>
      <c r="EB14" s="389"/>
      <c r="EC14" s="389"/>
      <c r="ED14" s="389"/>
      <c r="EE14" s="389"/>
      <c r="EF14" s="389"/>
      <c r="EG14" s="389"/>
      <c r="EH14" s="389"/>
      <c r="EI14" s="389"/>
      <c r="EJ14" s="389"/>
      <c r="EK14" s="389"/>
      <c r="EL14" s="389"/>
      <c r="EM14" s="389"/>
      <c r="EN14" s="389"/>
      <c r="EO14" s="389"/>
      <c r="EP14" s="389"/>
      <c r="EQ14" s="389"/>
      <c r="ER14" s="389"/>
      <c r="ES14" s="389"/>
      <c r="ET14" s="389"/>
      <c r="EU14" s="389"/>
      <c r="EV14" s="389"/>
      <c r="EW14" s="389"/>
      <c r="EX14" s="389"/>
      <c r="EY14" s="389"/>
      <c r="EZ14" s="389"/>
      <c r="FA14" s="389"/>
      <c r="FB14" s="389"/>
      <c r="FC14" s="389"/>
      <c r="FD14" s="389"/>
      <c r="FE14" s="389"/>
      <c r="FF14" s="389"/>
      <c r="FG14" s="389"/>
      <c r="FH14" s="389"/>
      <c r="FI14" s="389"/>
      <c r="FJ14" s="389"/>
      <c r="FK14" s="389"/>
      <c r="FL14" s="389"/>
      <c r="FM14" s="389"/>
      <c r="FN14" s="389"/>
      <c r="FO14" s="389"/>
      <c r="FP14" s="389"/>
      <c r="FQ14" s="389"/>
      <c r="FR14" s="389"/>
      <c r="FS14" s="389"/>
      <c r="FT14" s="389"/>
      <c r="FU14" s="389"/>
      <c r="FV14" s="389"/>
      <c r="FW14" s="389"/>
      <c r="FX14" s="389"/>
      <c r="FY14" s="389"/>
      <c r="FZ14" s="389"/>
      <c r="GA14" s="389"/>
      <c r="GB14" s="389"/>
      <c r="GC14" s="389"/>
      <c r="GD14" s="389"/>
      <c r="GE14" s="389"/>
      <c r="GF14" s="389"/>
      <c r="GG14" s="389"/>
      <c r="GH14" s="389"/>
      <c r="GI14" s="389"/>
      <c r="GJ14" s="389"/>
      <c r="GK14" s="389"/>
      <c r="GL14" s="389"/>
      <c r="GM14" s="389"/>
      <c r="GN14" s="389"/>
      <c r="GO14" s="389"/>
      <c r="GP14" s="389"/>
      <c r="GQ14" s="389"/>
      <c r="GR14" s="389"/>
      <c r="GS14" s="389"/>
      <c r="GT14" s="389"/>
      <c r="GU14" s="389"/>
      <c r="GV14" s="389"/>
      <c r="GW14" s="389"/>
      <c r="GX14" s="389"/>
      <c r="GY14" s="389"/>
      <c r="GZ14" s="389"/>
      <c r="HA14" s="389"/>
      <c r="HB14" s="389"/>
      <c r="HC14" s="389"/>
      <c r="HD14" s="389"/>
      <c r="HE14" s="389"/>
      <c r="HF14" s="389"/>
      <c r="HG14" s="389"/>
      <c r="HH14" s="389"/>
      <c r="HI14" s="389"/>
      <c r="HJ14" s="389"/>
      <c r="HK14" s="389"/>
      <c r="HL14" s="389"/>
      <c r="HM14" s="389"/>
      <c r="HN14" s="389"/>
      <c r="HO14" s="389"/>
      <c r="HP14" s="389"/>
      <c r="HQ14" s="389"/>
      <c r="HR14" s="389"/>
      <c r="HS14" s="389"/>
      <c r="HT14" s="389"/>
      <c r="HU14" s="389"/>
      <c r="HV14" s="389"/>
      <c r="HW14" s="389"/>
      <c r="HX14" s="389"/>
      <c r="HY14" s="389"/>
      <c r="HZ14" s="389"/>
      <c r="IA14" s="389"/>
      <c r="IB14" s="389"/>
      <c r="IC14" s="389"/>
      <c r="ID14" s="389"/>
      <c r="IE14" s="389"/>
      <c r="IF14" s="389"/>
      <c r="IG14" s="389"/>
      <c r="IH14" s="389"/>
      <c r="II14" s="389"/>
      <c r="IJ14" s="389"/>
    </row>
    <row r="15" s="372" customFormat="1" ht="22" customHeight="1" spans="1:16">
      <c r="A15" s="383" t="s">
        <v>55</v>
      </c>
      <c r="B15" s="383">
        <f>SUM(B3:B14)</f>
        <v>24000</v>
      </c>
      <c r="C15" s="384">
        <f>SUM(C3:C14)</f>
        <v>38407.2</v>
      </c>
      <c r="D15" s="384">
        <f>SUM(D3:D14)</f>
        <v>6651.7088</v>
      </c>
      <c r="E15" s="384">
        <f t="shared" ref="E15:P15" si="0">SUM(E3:E14)</f>
        <v>28570.128</v>
      </c>
      <c r="F15" s="384">
        <f t="shared" si="0"/>
        <v>5000</v>
      </c>
      <c r="G15" s="384">
        <f t="shared" si="0"/>
        <v>25689.99</v>
      </c>
      <c r="H15" s="384">
        <f t="shared" si="0"/>
        <v>39072.464</v>
      </c>
      <c r="I15" s="384">
        <f t="shared" si="0"/>
        <v>17802.324</v>
      </c>
      <c r="J15" s="384">
        <f t="shared" si="0"/>
        <v>11400</v>
      </c>
      <c r="K15" s="388">
        <f t="shared" si="0"/>
        <v>44209</v>
      </c>
      <c r="L15" s="388">
        <f t="shared" si="0"/>
        <v>275000</v>
      </c>
      <c r="M15" s="388">
        <f t="shared" si="0"/>
        <v>6000</v>
      </c>
      <c r="N15" s="388">
        <f t="shared" si="0"/>
        <v>9600</v>
      </c>
      <c r="O15" s="388">
        <f t="shared" si="0"/>
        <v>8890</v>
      </c>
      <c r="P15" s="388">
        <f t="shared" si="0"/>
        <v>31790</v>
      </c>
    </row>
    <row r="18" customHeight="1" spans="1:16">
      <c r="A18" s="373" t="s">
        <v>150</v>
      </c>
      <c r="B18" s="373" t="s">
        <v>14</v>
      </c>
      <c r="C18" s="374" t="s">
        <v>17</v>
      </c>
      <c r="D18" s="373" t="s">
        <v>20</v>
      </c>
      <c r="E18" s="373" t="s">
        <v>21</v>
      </c>
      <c r="F18" s="373" t="s">
        <v>22</v>
      </c>
      <c r="G18" s="373" t="s">
        <v>25</v>
      </c>
      <c r="H18" s="373" t="s">
        <v>31</v>
      </c>
      <c r="I18" s="373" t="s">
        <v>35</v>
      </c>
      <c r="J18" s="373" t="s">
        <v>38</v>
      </c>
      <c r="K18" s="373" t="s">
        <v>41</v>
      </c>
      <c r="L18" s="373" t="s">
        <v>44</v>
      </c>
      <c r="M18" s="373" t="s">
        <v>151</v>
      </c>
      <c r="N18" s="373" t="s">
        <v>152</v>
      </c>
      <c r="O18" s="373" t="s">
        <v>47</v>
      </c>
      <c r="P18" s="373" t="s">
        <v>50</v>
      </c>
    </row>
    <row r="19" customHeight="1" spans="1:16">
      <c r="A19" s="373" t="s">
        <v>55</v>
      </c>
      <c r="B19" s="373">
        <v>24000</v>
      </c>
      <c r="C19" s="374">
        <v>38407.2</v>
      </c>
      <c r="D19" s="373">
        <v>6651.7088</v>
      </c>
      <c r="E19" s="373">
        <v>28570.128</v>
      </c>
      <c r="F19" s="373">
        <v>5000</v>
      </c>
      <c r="G19" s="373">
        <v>25689.99</v>
      </c>
      <c r="H19" s="373">
        <v>39072.464</v>
      </c>
      <c r="I19" s="373">
        <v>17802.324</v>
      </c>
      <c r="J19" s="373">
        <v>11400</v>
      </c>
      <c r="K19" s="373">
        <v>44209</v>
      </c>
      <c r="L19" s="373">
        <v>275000</v>
      </c>
      <c r="M19" s="373">
        <v>6000</v>
      </c>
      <c r="N19" s="373">
        <v>9600</v>
      </c>
      <c r="O19" s="373">
        <v>8890</v>
      </c>
      <c r="P19" s="373">
        <v>31790</v>
      </c>
    </row>
  </sheetData>
  <hyperlinks>
    <hyperlink ref="Q1" location="首页!A1" display="返回首页"/>
  </hyperlink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K14"/>
  <sheetViews>
    <sheetView workbookViewId="0">
      <selection activeCell="I24" sqref="I24"/>
    </sheetView>
  </sheetViews>
  <sheetFormatPr defaultColWidth="9" defaultRowHeight="20" customHeight="1"/>
  <cols>
    <col min="2" max="2" width="10.75" customWidth="1"/>
    <col min="3" max="3" width="12.625" customWidth="1"/>
    <col min="4" max="4" width="11.5083333333333" customWidth="1"/>
    <col min="5" max="9" width="11.375" customWidth="1"/>
    <col min="10" max="10" width="12.75" customWidth="1"/>
  </cols>
  <sheetData>
    <row r="1" customHeight="1" spans="1:11">
      <c r="A1" s="364" t="s">
        <v>181</v>
      </c>
      <c r="B1" s="365" t="s">
        <v>182</v>
      </c>
      <c r="C1" s="365" t="s">
        <v>183</v>
      </c>
      <c r="D1" s="365" t="s">
        <v>184</v>
      </c>
      <c r="E1" s="365" t="s">
        <v>185</v>
      </c>
      <c r="F1" s="365" t="s">
        <v>186</v>
      </c>
      <c r="G1" s="365" t="s">
        <v>187</v>
      </c>
      <c r="H1" s="365" t="s">
        <v>188</v>
      </c>
      <c r="I1" s="365" t="s">
        <v>189</v>
      </c>
      <c r="J1" s="365" t="s">
        <v>190</v>
      </c>
      <c r="K1" s="369"/>
    </row>
    <row r="2" customHeight="1" spans="1:11">
      <c r="A2" s="366">
        <v>202301</v>
      </c>
      <c r="B2" s="367">
        <v>640</v>
      </c>
      <c r="C2" s="367">
        <v>342</v>
      </c>
      <c r="D2" s="367">
        <v>450.65</v>
      </c>
      <c r="E2" s="367"/>
      <c r="F2" s="367"/>
      <c r="G2" s="367">
        <v>2500</v>
      </c>
      <c r="H2" s="367">
        <v>65</v>
      </c>
      <c r="I2" s="367"/>
      <c r="J2" s="367">
        <f t="shared" ref="J2:J13" si="0">B2+C2+D2+E2+F2+G2+H2+I2</f>
        <v>3997.65</v>
      </c>
      <c r="K2" s="370"/>
    </row>
    <row r="3" customHeight="1" spans="1:11">
      <c r="A3" s="366">
        <v>202302</v>
      </c>
      <c r="B3" s="367">
        <v>562</v>
      </c>
      <c r="C3" s="367">
        <v>232</v>
      </c>
      <c r="D3" s="367">
        <v>410.6</v>
      </c>
      <c r="E3" s="367"/>
      <c r="F3" s="367">
        <v>500</v>
      </c>
      <c r="G3" s="367"/>
      <c r="H3" s="367">
        <v>90</v>
      </c>
      <c r="I3" s="367"/>
      <c r="J3" s="367">
        <f t="shared" si="0"/>
        <v>1794.6</v>
      </c>
      <c r="K3" s="370"/>
    </row>
    <row r="4" customHeight="1" spans="1:11">
      <c r="A4" s="366">
        <v>202303</v>
      </c>
      <c r="B4" s="367">
        <v>456</v>
      </c>
      <c r="C4" s="367">
        <v>34</v>
      </c>
      <c r="D4" s="367">
        <v>330</v>
      </c>
      <c r="E4" s="367"/>
      <c r="F4" s="367"/>
      <c r="G4" s="367"/>
      <c r="H4" s="367">
        <v>40</v>
      </c>
      <c r="I4" s="367"/>
      <c r="J4" s="367">
        <f t="shared" si="0"/>
        <v>860</v>
      </c>
      <c r="K4" s="370"/>
    </row>
    <row r="5" customHeight="1" spans="1:11">
      <c r="A5" s="366">
        <v>202304</v>
      </c>
      <c r="B5" s="367">
        <v>323</v>
      </c>
      <c r="C5" s="367">
        <v>419.58</v>
      </c>
      <c r="D5" s="367">
        <v>316.02</v>
      </c>
      <c r="E5" s="367"/>
      <c r="F5" s="367"/>
      <c r="G5" s="367"/>
      <c r="H5" s="367">
        <v>40</v>
      </c>
      <c r="I5" s="367">
        <v>67</v>
      </c>
      <c r="J5" s="367">
        <f t="shared" si="0"/>
        <v>1165.6</v>
      </c>
      <c r="K5" s="370"/>
    </row>
    <row r="6" customHeight="1" spans="1:11">
      <c r="A6" s="366">
        <v>202305</v>
      </c>
      <c r="B6" s="367">
        <v>245</v>
      </c>
      <c r="C6" s="367">
        <v>304.17</v>
      </c>
      <c r="D6" s="367">
        <v>114.65</v>
      </c>
      <c r="E6" s="367">
        <v>7436.04</v>
      </c>
      <c r="F6" s="367"/>
      <c r="G6" s="367"/>
      <c r="H6" s="367">
        <v>40</v>
      </c>
      <c r="I6" s="367">
        <v>23</v>
      </c>
      <c r="J6" s="367">
        <f t="shared" si="0"/>
        <v>8162.86</v>
      </c>
      <c r="K6" s="370"/>
    </row>
    <row r="7" customHeight="1" spans="1:11">
      <c r="A7" s="366">
        <v>202306</v>
      </c>
      <c r="B7" s="367">
        <v>644</v>
      </c>
      <c r="C7" s="367">
        <v>341.41</v>
      </c>
      <c r="D7" s="367">
        <v>302</v>
      </c>
      <c r="E7" s="367"/>
      <c r="F7" s="367"/>
      <c r="G7" s="367"/>
      <c r="H7" s="367"/>
      <c r="I7" s="367"/>
      <c r="J7" s="367">
        <f t="shared" si="0"/>
        <v>1287.41</v>
      </c>
      <c r="K7" s="370"/>
    </row>
    <row r="8" customHeight="1" spans="1:11">
      <c r="A8" s="366">
        <v>202307</v>
      </c>
      <c r="B8" s="367">
        <v>789</v>
      </c>
      <c r="C8" s="367">
        <v>425.66</v>
      </c>
      <c r="D8" s="367">
        <v>137</v>
      </c>
      <c r="E8" s="367">
        <v>1300</v>
      </c>
      <c r="F8" s="367"/>
      <c r="G8" s="367"/>
      <c r="H8" s="367">
        <v>35</v>
      </c>
      <c r="I8" s="367"/>
      <c r="J8" s="367">
        <f t="shared" si="0"/>
        <v>2686.66</v>
      </c>
      <c r="K8" s="370"/>
    </row>
    <row r="9" customHeight="1" spans="1:11">
      <c r="A9" s="366">
        <v>202308</v>
      </c>
      <c r="B9" s="367">
        <v>325</v>
      </c>
      <c r="C9" s="367">
        <v>484.76</v>
      </c>
      <c r="D9" s="367">
        <v>273.5</v>
      </c>
      <c r="E9" s="367"/>
      <c r="F9" s="367"/>
      <c r="G9" s="367"/>
      <c r="H9" s="367">
        <v>70</v>
      </c>
      <c r="I9" s="367"/>
      <c r="J9" s="367">
        <f t="shared" si="0"/>
        <v>1153.26</v>
      </c>
      <c r="K9" s="370"/>
    </row>
    <row r="10" customHeight="1" spans="1:11">
      <c r="A10" s="366">
        <v>202309</v>
      </c>
      <c r="B10" s="367">
        <v>576</v>
      </c>
      <c r="C10" s="367">
        <v>269.44</v>
      </c>
      <c r="D10" s="367">
        <v>270</v>
      </c>
      <c r="E10" s="367"/>
      <c r="F10" s="367"/>
      <c r="G10" s="367"/>
      <c r="H10" s="367">
        <v>40</v>
      </c>
      <c r="I10" s="367"/>
      <c r="J10" s="367">
        <f t="shared" si="0"/>
        <v>1155.44</v>
      </c>
      <c r="K10" s="370"/>
    </row>
    <row r="11" customHeight="1" spans="1:11">
      <c r="A11" s="366">
        <v>202310</v>
      </c>
      <c r="B11" s="367">
        <v>343</v>
      </c>
      <c r="C11" s="367">
        <v>277.71</v>
      </c>
      <c r="D11" s="367">
        <v>497.14</v>
      </c>
      <c r="E11" s="367"/>
      <c r="F11" s="367">
        <v>300</v>
      </c>
      <c r="G11" s="367"/>
      <c r="H11" s="367">
        <v>70</v>
      </c>
      <c r="I11" s="367">
        <v>22</v>
      </c>
      <c r="J11" s="367">
        <f t="shared" si="0"/>
        <v>1509.85</v>
      </c>
      <c r="K11" s="370"/>
    </row>
    <row r="12" customHeight="1" spans="1:11">
      <c r="A12" s="366">
        <v>202311</v>
      </c>
      <c r="B12" s="367">
        <v>231</v>
      </c>
      <c r="C12" s="367">
        <v>408.14</v>
      </c>
      <c r="D12" s="367">
        <v>263</v>
      </c>
      <c r="E12" s="367"/>
      <c r="F12" s="367"/>
      <c r="G12" s="367"/>
      <c r="H12" s="367">
        <v>80</v>
      </c>
      <c r="I12" s="367"/>
      <c r="J12" s="367">
        <f t="shared" si="0"/>
        <v>982.14</v>
      </c>
      <c r="K12" s="370"/>
    </row>
    <row r="13" customHeight="1" spans="1:11">
      <c r="A13" s="366">
        <v>202312</v>
      </c>
      <c r="B13" s="367">
        <v>122</v>
      </c>
      <c r="C13" s="367">
        <v>504.97</v>
      </c>
      <c r="D13" s="367">
        <v>325.5</v>
      </c>
      <c r="E13" s="367"/>
      <c r="F13" s="367"/>
      <c r="G13" s="367"/>
      <c r="H13" s="367">
        <v>40</v>
      </c>
      <c r="I13" s="367"/>
      <c r="J13" s="367">
        <f t="shared" si="0"/>
        <v>992.47</v>
      </c>
      <c r="K13" s="370"/>
    </row>
    <row r="14" customHeight="1" spans="1:11">
      <c r="A14" s="368" t="s">
        <v>55</v>
      </c>
      <c r="B14" s="365">
        <f>SUM(B2:B13)</f>
        <v>5256</v>
      </c>
      <c r="C14" s="365">
        <f t="shared" ref="C14:J14" si="1">SUM(C2:C13)</f>
        <v>4043.84</v>
      </c>
      <c r="D14" s="365">
        <f t="shared" si="1"/>
        <v>3690.06</v>
      </c>
      <c r="E14" s="365">
        <f>SUM(E6:E13)</f>
        <v>8736.04</v>
      </c>
      <c r="F14" s="365">
        <f>SUM(F3:F13)</f>
        <v>800</v>
      </c>
      <c r="G14" s="365">
        <f>SUM(G2:G13)</f>
        <v>2500</v>
      </c>
      <c r="H14" s="365">
        <f t="shared" si="1"/>
        <v>610</v>
      </c>
      <c r="I14" s="365">
        <f t="shared" si="1"/>
        <v>112</v>
      </c>
      <c r="J14" s="365">
        <f t="shared" si="1"/>
        <v>25747.94</v>
      </c>
      <c r="K14" s="370"/>
    </row>
  </sheetData>
  <hyperlinks>
    <hyperlink ref="A1" location="首页!A1" display="NO.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H15"/>
  <sheetViews>
    <sheetView workbookViewId="0">
      <selection activeCell="H22" sqref="H22"/>
    </sheetView>
  </sheetViews>
  <sheetFormatPr defaultColWidth="9" defaultRowHeight="25" customHeight="1" outlineLevelCol="7"/>
  <cols>
    <col min="1" max="1" width="9.125" style="358" customWidth="1"/>
    <col min="2" max="2" width="11.625" style="358" customWidth="1"/>
    <col min="3" max="3" width="10.75" style="358" customWidth="1"/>
    <col min="4" max="4" width="8.50833333333333" style="358" customWidth="1"/>
    <col min="5" max="5" width="11.125" style="358" customWidth="1"/>
    <col min="6" max="7" width="14.125" style="358" customWidth="1"/>
    <col min="8" max="8" width="12" style="358" customWidth="1"/>
    <col min="9" max="10" width="10.25" style="358" customWidth="1"/>
    <col min="11" max="16384" width="9" style="358"/>
  </cols>
  <sheetData>
    <row r="1" s="357" customFormat="1" ht="20" customHeight="1" spans="1:8">
      <c r="A1" s="359" t="s">
        <v>150</v>
      </c>
      <c r="B1" s="360" t="s">
        <v>34</v>
      </c>
      <c r="C1" s="360" t="s">
        <v>40</v>
      </c>
      <c r="D1" s="360" t="s">
        <v>37</v>
      </c>
      <c r="E1" s="360" t="s">
        <v>52</v>
      </c>
      <c r="F1" s="360" t="s">
        <v>43</v>
      </c>
      <c r="G1" s="360" t="s">
        <v>46</v>
      </c>
      <c r="H1" s="360" t="s">
        <v>191</v>
      </c>
    </row>
    <row r="2" s="357" customFormat="1" ht="20" customHeight="1" spans="1:8">
      <c r="A2" s="361" t="s">
        <v>169</v>
      </c>
      <c r="B2" s="362">
        <v>497.5</v>
      </c>
      <c r="C2" s="362"/>
      <c r="D2" s="362">
        <v>20</v>
      </c>
      <c r="E2" s="362">
        <v>34</v>
      </c>
      <c r="F2" s="362"/>
      <c r="G2" s="362"/>
      <c r="H2" s="362">
        <v>198</v>
      </c>
    </row>
    <row r="3" s="357" customFormat="1" ht="20" customHeight="1" spans="1:8">
      <c r="A3" s="361" t="s">
        <v>170</v>
      </c>
      <c r="B3" s="362">
        <v>248.75</v>
      </c>
      <c r="C3" s="362">
        <v>375.5</v>
      </c>
      <c r="D3" s="362">
        <v>23</v>
      </c>
      <c r="E3" s="362"/>
      <c r="F3" s="362">
        <v>74.6</v>
      </c>
      <c r="G3" s="362">
        <v>44.84</v>
      </c>
      <c r="H3" s="362">
        <v>198</v>
      </c>
    </row>
    <row r="4" s="357" customFormat="1" ht="20" customHeight="1" spans="1:8">
      <c r="A4" s="361" t="s">
        <v>171</v>
      </c>
      <c r="B4" s="362">
        <v>248.75</v>
      </c>
      <c r="C4" s="362">
        <v>34.71</v>
      </c>
      <c r="D4" s="362">
        <v>89</v>
      </c>
      <c r="E4" s="362"/>
      <c r="F4" s="362">
        <v>13</v>
      </c>
      <c r="G4" s="362">
        <v>7.08</v>
      </c>
      <c r="H4" s="362">
        <v>198</v>
      </c>
    </row>
    <row r="5" s="357" customFormat="1" ht="20" customHeight="1" spans="1:8">
      <c r="A5" s="361" t="s">
        <v>172</v>
      </c>
      <c r="B5" s="362">
        <v>248.75</v>
      </c>
      <c r="C5" s="362"/>
      <c r="D5" s="362">
        <v>23</v>
      </c>
      <c r="E5" s="362">
        <v>23</v>
      </c>
      <c r="F5" s="362"/>
      <c r="G5" s="362"/>
      <c r="H5" s="362">
        <v>198</v>
      </c>
    </row>
    <row r="6" s="357" customFormat="1" ht="20" customHeight="1" spans="1:8">
      <c r="A6" s="361" t="s">
        <v>173</v>
      </c>
      <c r="B6" s="362">
        <v>248.75</v>
      </c>
      <c r="C6" s="362">
        <v>24.03</v>
      </c>
      <c r="D6" s="362">
        <v>23</v>
      </c>
      <c r="E6" s="362"/>
      <c r="F6" s="362">
        <v>9</v>
      </c>
      <c r="G6" s="362">
        <v>4.72</v>
      </c>
      <c r="H6" s="362">
        <v>198</v>
      </c>
    </row>
    <row r="7" s="357" customFormat="1" ht="20" customHeight="1" spans="1:8">
      <c r="A7" s="361" t="s">
        <v>174</v>
      </c>
      <c r="B7" s="362">
        <v>248.75</v>
      </c>
      <c r="C7" s="362"/>
      <c r="D7" s="362">
        <v>65</v>
      </c>
      <c r="E7" s="362"/>
      <c r="F7" s="362"/>
      <c r="G7" s="362"/>
      <c r="H7" s="362">
        <v>198</v>
      </c>
    </row>
    <row r="8" s="357" customFormat="1" ht="20" customHeight="1" spans="1:8">
      <c r="A8" s="361" t="s">
        <v>175</v>
      </c>
      <c r="B8" s="362">
        <v>248.75</v>
      </c>
      <c r="C8" s="362">
        <v>16.02</v>
      </c>
      <c r="D8" s="362">
        <v>50</v>
      </c>
      <c r="E8" s="362">
        <v>8</v>
      </c>
      <c r="F8" s="362">
        <v>6</v>
      </c>
      <c r="G8" s="362">
        <v>2.95</v>
      </c>
      <c r="H8" s="362">
        <v>198</v>
      </c>
    </row>
    <row r="9" s="357" customFormat="1" ht="20" customHeight="1" spans="1:8">
      <c r="A9" s="361" t="s">
        <v>176</v>
      </c>
      <c r="B9" s="362">
        <v>248.75</v>
      </c>
      <c r="C9" s="362"/>
      <c r="D9" s="362">
        <v>34</v>
      </c>
      <c r="E9" s="362"/>
      <c r="F9" s="362"/>
      <c r="G9" s="362"/>
      <c r="H9" s="362">
        <v>198</v>
      </c>
    </row>
    <row r="10" s="357" customFormat="1" ht="20" customHeight="1" spans="1:8">
      <c r="A10" s="361" t="s">
        <v>177</v>
      </c>
      <c r="B10" s="362">
        <v>248.75</v>
      </c>
      <c r="C10" s="362">
        <v>29.37</v>
      </c>
      <c r="D10" s="362">
        <v>78</v>
      </c>
      <c r="E10" s="362"/>
      <c r="F10" s="362">
        <v>11</v>
      </c>
      <c r="G10" s="362">
        <v>5.9</v>
      </c>
      <c r="H10" s="362">
        <v>198</v>
      </c>
    </row>
    <row r="11" s="357" customFormat="1" ht="20" customHeight="1" spans="1:8">
      <c r="A11" s="361" t="s">
        <v>178</v>
      </c>
      <c r="B11" s="362">
        <v>248.75</v>
      </c>
      <c r="C11" s="362"/>
      <c r="D11" s="362">
        <v>46</v>
      </c>
      <c r="E11" s="362">
        <v>45</v>
      </c>
      <c r="F11" s="362"/>
      <c r="G11" s="362"/>
      <c r="H11" s="362">
        <v>198</v>
      </c>
    </row>
    <row r="12" s="357" customFormat="1" ht="20" customHeight="1" spans="1:8">
      <c r="A12" s="361" t="s">
        <v>179</v>
      </c>
      <c r="B12" s="362">
        <v>248.75</v>
      </c>
      <c r="C12" s="362">
        <v>18.69</v>
      </c>
      <c r="D12" s="362">
        <v>65</v>
      </c>
      <c r="E12" s="362"/>
      <c r="F12" s="362">
        <v>7</v>
      </c>
      <c r="G12" s="362">
        <v>3.54</v>
      </c>
      <c r="H12" s="362">
        <v>198</v>
      </c>
    </row>
    <row r="13" s="357" customFormat="1" ht="20" customHeight="1" spans="1:8">
      <c r="A13" s="361" t="s">
        <v>180</v>
      </c>
      <c r="B13" s="362">
        <v>248.75</v>
      </c>
      <c r="C13" s="362"/>
      <c r="D13" s="362">
        <v>40</v>
      </c>
      <c r="E13" s="362"/>
      <c r="F13" s="362"/>
      <c r="G13" s="362"/>
      <c r="H13" s="362">
        <v>198</v>
      </c>
    </row>
    <row r="14" s="357" customFormat="1" ht="20" customHeight="1" spans="1:8">
      <c r="A14" s="361" t="s">
        <v>55</v>
      </c>
      <c r="B14" s="363">
        <f>SUM(B2:B13)</f>
        <v>3233.75</v>
      </c>
      <c r="C14" s="363">
        <f>SUM(C2:C13)</f>
        <v>498.32</v>
      </c>
      <c r="D14" s="363">
        <f>SUM(D2:D13)</f>
        <v>556</v>
      </c>
      <c r="E14" s="363">
        <f>SUM(E2:E13)</f>
        <v>110</v>
      </c>
      <c r="F14" s="363">
        <f>SUM(F2:F13)</f>
        <v>120.6</v>
      </c>
      <c r="G14" s="363">
        <f>SUM(G3:G13)</f>
        <v>69.03</v>
      </c>
      <c r="H14" s="363">
        <f>SUM(H2:H13)</f>
        <v>2376</v>
      </c>
    </row>
    <row r="15" s="357" customFormat="1" ht="20" customHeight="1" spans="1:8">
      <c r="A15" s="363" t="s">
        <v>192</v>
      </c>
      <c r="B15" s="363">
        <f>B14/12</f>
        <v>269.479166666667</v>
      </c>
      <c r="C15" s="363">
        <f t="shared" ref="C15:H15" si="0">C14/12</f>
        <v>41.5266666666667</v>
      </c>
      <c r="D15" s="363">
        <f t="shared" si="0"/>
        <v>46.3333333333333</v>
      </c>
      <c r="E15" s="363">
        <f t="shared" si="0"/>
        <v>9.16666666666667</v>
      </c>
      <c r="F15" s="363">
        <f t="shared" si="0"/>
        <v>10.05</v>
      </c>
      <c r="G15" s="363">
        <f t="shared" si="0"/>
        <v>5.7525</v>
      </c>
      <c r="H15" s="363">
        <f t="shared" si="0"/>
        <v>198</v>
      </c>
    </row>
  </sheetData>
  <hyperlinks>
    <hyperlink ref="A1" location="首页!A1" display="月份"/>
  </hyperlinks>
  <pageMargins left="0.75" right="0.75" top="1" bottom="1" header="0.5" footer="0.5"/>
  <headerFooter/>
  <ignoredErrors>
    <ignoredError sqref="G14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>
    <tabColor theme="9" tint="-0.25"/>
  </sheetPr>
  <dimension ref="A1:Z103"/>
  <sheetViews>
    <sheetView topLeftCell="A23" workbookViewId="0">
      <selection activeCell="E31" sqref="E31"/>
    </sheetView>
  </sheetViews>
  <sheetFormatPr defaultColWidth="7.73333333333333" defaultRowHeight="19" customHeight="1"/>
  <cols>
    <col min="1" max="1" width="12.9333333333333" style="317" customWidth="1"/>
    <col min="2" max="2" width="9.13333333333333" style="318" customWidth="1"/>
    <col min="3" max="3" width="10.8666666666667" style="318" customWidth="1"/>
    <col min="4" max="4" width="9.55833333333333" style="318" customWidth="1"/>
    <col min="5" max="5" width="9.89166666666667" style="317" customWidth="1"/>
    <col min="6" max="6" width="7.93333333333333" style="317" customWidth="1"/>
    <col min="7" max="7" width="6.84166666666667" style="317" customWidth="1"/>
    <col min="8" max="8" width="6.525" style="317" customWidth="1"/>
    <col min="9" max="9" width="8.69166666666667" style="317" customWidth="1"/>
    <col min="10" max="13" width="10.2666666666667" style="317" customWidth="1"/>
    <col min="14" max="14" width="11.6333333333333" style="317" customWidth="1"/>
    <col min="15" max="15" width="8.36666666666667" style="317" customWidth="1"/>
    <col min="16" max="16" width="7.49166666666667" style="318" customWidth="1"/>
    <col min="17" max="17" width="7.39166666666667" style="318" customWidth="1"/>
    <col min="18" max="18" width="5.325" style="318" customWidth="1"/>
    <col min="19" max="19" width="12.2833333333333" style="318" customWidth="1"/>
    <col min="20" max="20" width="12.825" style="317" customWidth="1"/>
    <col min="21" max="21" width="17.2666666666667" style="318" customWidth="1"/>
    <col min="22" max="23" width="7.86666666666667" style="318" customWidth="1"/>
    <col min="24" max="24" width="10.7333333333333" style="318" customWidth="1"/>
    <col min="25" max="25" width="9.13333333333333" style="318" customWidth="1"/>
    <col min="26" max="26" width="13" style="317" customWidth="1"/>
    <col min="27" max="27" width="9.26666666666667" style="318" customWidth="1"/>
    <col min="28" max="28" width="7.86666666666667" style="318" customWidth="1"/>
    <col min="29" max="30" width="7.73333333333333" style="318"/>
    <col min="31" max="31" width="9.4" style="318" customWidth="1"/>
    <col min="32" max="16384" width="7.73333333333333" style="318"/>
  </cols>
  <sheetData>
    <row r="1" ht="20" customHeight="1" spans="1:1">
      <c r="A1" s="184" t="s">
        <v>2</v>
      </c>
    </row>
    <row r="2" ht="20" customHeight="1" spans="1:20">
      <c r="A2" s="319" t="s">
        <v>193</v>
      </c>
      <c r="B2" s="319"/>
      <c r="C2" s="319"/>
      <c r="D2" s="319"/>
      <c r="E2" s="319"/>
      <c r="F2" s="319"/>
      <c r="G2" s="319"/>
      <c r="H2" s="319"/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</row>
    <row r="3" s="315" customFormat="1" ht="20" customHeight="1" spans="1:26">
      <c r="A3" s="320" t="s">
        <v>150</v>
      </c>
      <c r="B3" s="321" t="s">
        <v>194</v>
      </c>
      <c r="C3" s="322" t="s">
        <v>195</v>
      </c>
      <c r="D3" s="321" t="s">
        <v>196</v>
      </c>
      <c r="E3" s="321" t="s">
        <v>197</v>
      </c>
      <c r="F3" s="321" t="s">
        <v>198</v>
      </c>
      <c r="G3" s="321" t="s">
        <v>199</v>
      </c>
      <c r="H3" s="323"/>
      <c r="I3" s="321" t="s">
        <v>200</v>
      </c>
      <c r="J3" s="321" t="s">
        <v>201</v>
      </c>
      <c r="K3" s="321"/>
      <c r="L3" s="321"/>
      <c r="M3" s="321"/>
      <c r="N3" s="321"/>
      <c r="O3" s="322" t="s">
        <v>202</v>
      </c>
      <c r="P3" s="322" t="s">
        <v>203</v>
      </c>
      <c r="Q3" s="322" t="s">
        <v>204</v>
      </c>
      <c r="R3" s="322" t="s">
        <v>205</v>
      </c>
      <c r="S3" s="321" t="s">
        <v>206</v>
      </c>
      <c r="T3" s="321" t="s">
        <v>207</v>
      </c>
      <c r="Z3" s="316"/>
    </row>
    <row r="4" s="316" customFormat="1" ht="20" customHeight="1" spans="1:20">
      <c r="A4" s="320"/>
      <c r="B4" s="321"/>
      <c r="C4" s="324"/>
      <c r="D4" s="321"/>
      <c r="E4" s="321"/>
      <c r="F4" s="321"/>
      <c r="G4" s="321" t="s">
        <v>208</v>
      </c>
      <c r="H4" s="321" t="s">
        <v>209</v>
      </c>
      <c r="I4" s="321"/>
      <c r="J4" s="321" t="s">
        <v>210</v>
      </c>
      <c r="K4" s="321" t="s">
        <v>211</v>
      </c>
      <c r="L4" s="321" t="s">
        <v>212</v>
      </c>
      <c r="M4" s="321" t="s">
        <v>213</v>
      </c>
      <c r="N4" s="321" t="s">
        <v>214</v>
      </c>
      <c r="O4" s="324"/>
      <c r="P4" s="324"/>
      <c r="Q4" s="324"/>
      <c r="R4" s="324"/>
      <c r="S4" s="321"/>
      <c r="T4" s="321"/>
    </row>
    <row r="5" ht="20" customHeight="1" spans="1:20">
      <c r="A5" s="254">
        <v>202201</v>
      </c>
      <c r="B5" s="325"/>
      <c r="C5" s="325"/>
      <c r="D5" s="325">
        <v>19000</v>
      </c>
      <c r="E5" s="325">
        <v>700</v>
      </c>
      <c r="F5" s="325">
        <v>500</v>
      </c>
      <c r="G5" s="325">
        <f>D5*9%</f>
        <v>1710</v>
      </c>
      <c r="H5" s="325">
        <f>D5*9%</f>
        <v>1710</v>
      </c>
      <c r="I5" s="325">
        <v>3477</v>
      </c>
      <c r="J5" s="344">
        <v>2125.6</v>
      </c>
      <c r="K5" s="344">
        <v>1075</v>
      </c>
      <c r="L5" s="344">
        <v>19</v>
      </c>
      <c r="M5" s="344">
        <v>15</v>
      </c>
      <c r="N5" s="344">
        <v>50</v>
      </c>
      <c r="O5" s="344">
        <v>120</v>
      </c>
      <c r="P5" s="325">
        <v>46000</v>
      </c>
      <c r="Q5" s="325">
        <v>5000</v>
      </c>
      <c r="R5" s="325"/>
      <c r="S5" s="346">
        <f>B5+D5+E5+F5+G5+H5+I5+P5+Q5+R5+C5</f>
        <v>78097</v>
      </c>
      <c r="T5" s="347">
        <f>D5+B5+H5+E5+F5+J5+K5+L5+M5+N5+G5+I5+R5+Q5+P5</f>
        <v>81381.6</v>
      </c>
    </row>
    <row r="6" ht="20" customHeight="1" spans="1:20">
      <c r="A6" s="254">
        <v>202202</v>
      </c>
      <c r="B6" s="325">
        <v>3839</v>
      </c>
      <c r="C6" s="325"/>
      <c r="D6" s="325">
        <v>19000</v>
      </c>
      <c r="E6" s="325">
        <v>700</v>
      </c>
      <c r="F6" s="325">
        <v>500</v>
      </c>
      <c r="G6" s="325">
        <f t="shared" ref="G6:G16" si="0">D6*9%</f>
        <v>1710</v>
      </c>
      <c r="H6" s="325">
        <f t="shared" ref="H6:H16" si="1">D6*9%</f>
        <v>1710</v>
      </c>
      <c r="I6" s="325">
        <v>1600</v>
      </c>
      <c r="J6" s="344">
        <v>2125.6</v>
      </c>
      <c r="K6" s="344">
        <v>1075</v>
      </c>
      <c r="L6" s="344">
        <v>19</v>
      </c>
      <c r="M6" s="344">
        <v>15</v>
      </c>
      <c r="N6" s="344">
        <v>50</v>
      </c>
      <c r="O6" s="344">
        <v>120</v>
      </c>
      <c r="P6" s="325"/>
      <c r="Q6" s="325"/>
      <c r="R6" s="325"/>
      <c r="S6" s="346">
        <f t="shared" ref="S6:S16" si="2">B6+D6+E6+F6+G6+H6+I6+P6+Q6+R6+C6</f>
        <v>29059</v>
      </c>
      <c r="T6" s="347">
        <f>D6+B6+H6+E6+F6+J6+K6+L6+M6+N6+G6+I6+R6+Q6+P6</f>
        <v>32343.6</v>
      </c>
    </row>
    <row r="7" ht="20" customHeight="1" spans="1:20">
      <c r="A7" s="254">
        <v>202203</v>
      </c>
      <c r="B7" s="325">
        <v>2100</v>
      </c>
      <c r="C7" s="325"/>
      <c r="D7" s="325">
        <v>19000</v>
      </c>
      <c r="E7" s="325">
        <v>700</v>
      </c>
      <c r="F7" s="325">
        <v>500</v>
      </c>
      <c r="G7" s="325">
        <f t="shared" si="0"/>
        <v>1710</v>
      </c>
      <c r="H7" s="325">
        <f t="shared" si="1"/>
        <v>1710</v>
      </c>
      <c r="I7" s="325"/>
      <c r="J7" s="344">
        <v>2125.6</v>
      </c>
      <c r="K7" s="344">
        <v>1075</v>
      </c>
      <c r="L7" s="344">
        <v>19</v>
      </c>
      <c r="M7" s="344">
        <v>15</v>
      </c>
      <c r="N7" s="344">
        <v>50</v>
      </c>
      <c r="O7" s="344">
        <v>120</v>
      </c>
      <c r="P7" s="325"/>
      <c r="Q7" s="325"/>
      <c r="R7" s="325"/>
      <c r="S7" s="346">
        <f t="shared" si="2"/>
        <v>25720</v>
      </c>
      <c r="T7" s="347">
        <f>D7+B7+H7+E7+F7+J7+K7+L7+M7+N7+G7+I7+R7+Q7+P7</f>
        <v>29004.6</v>
      </c>
    </row>
    <row r="8" ht="20" customHeight="1" spans="1:20">
      <c r="A8" s="254">
        <v>202204</v>
      </c>
      <c r="B8" s="325"/>
      <c r="C8" s="325">
        <v>560</v>
      </c>
      <c r="D8" s="325">
        <v>19000</v>
      </c>
      <c r="E8" s="325">
        <v>700</v>
      </c>
      <c r="F8" s="325">
        <v>500</v>
      </c>
      <c r="G8" s="325">
        <f t="shared" si="0"/>
        <v>1710</v>
      </c>
      <c r="H8" s="325">
        <f t="shared" si="1"/>
        <v>1710</v>
      </c>
      <c r="I8" s="325">
        <v>300</v>
      </c>
      <c r="J8" s="344">
        <v>2125.6</v>
      </c>
      <c r="K8" s="344">
        <v>1075</v>
      </c>
      <c r="L8" s="344">
        <v>19</v>
      </c>
      <c r="M8" s="344">
        <v>15</v>
      </c>
      <c r="N8" s="344">
        <v>50</v>
      </c>
      <c r="O8" s="344">
        <v>120</v>
      </c>
      <c r="P8" s="325"/>
      <c r="Q8" s="325"/>
      <c r="R8" s="325"/>
      <c r="S8" s="346">
        <f t="shared" si="2"/>
        <v>24480</v>
      </c>
      <c r="T8" s="347">
        <f t="shared" ref="T8:T16" si="3">D8+B8+H8+E8+F8+J8+K8+L8+M8+N8+G8+I8+R8+Q8+P8</f>
        <v>27204.6</v>
      </c>
    </row>
    <row r="9" ht="20" customHeight="1" spans="1:20">
      <c r="A9" s="254">
        <v>202205</v>
      </c>
      <c r="B9" s="325"/>
      <c r="C9" s="325"/>
      <c r="D9" s="325">
        <v>19000</v>
      </c>
      <c r="E9" s="325">
        <v>700</v>
      </c>
      <c r="F9" s="325">
        <v>500</v>
      </c>
      <c r="G9" s="325">
        <f t="shared" si="0"/>
        <v>1710</v>
      </c>
      <c r="H9" s="325">
        <f t="shared" si="1"/>
        <v>1710</v>
      </c>
      <c r="I9" s="325"/>
      <c r="J9" s="344">
        <v>2125.6</v>
      </c>
      <c r="K9" s="344">
        <v>1075</v>
      </c>
      <c r="L9" s="344">
        <v>19</v>
      </c>
      <c r="M9" s="344">
        <v>15</v>
      </c>
      <c r="N9" s="344">
        <v>50</v>
      </c>
      <c r="O9" s="344">
        <v>120</v>
      </c>
      <c r="P9" s="325"/>
      <c r="Q9" s="325"/>
      <c r="R9" s="325">
        <v>3000</v>
      </c>
      <c r="S9" s="346">
        <f t="shared" si="2"/>
        <v>26620</v>
      </c>
      <c r="T9" s="347">
        <f t="shared" si="3"/>
        <v>29904.6</v>
      </c>
    </row>
    <row r="10" ht="20" customHeight="1" spans="1:20">
      <c r="A10" s="254">
        <v>202206</v>
      </c>
      <c r="B10" s="325">
        <v>1200</v>
      </c>
      <c r="C10" s="325"/>
      <c r="D10" s="325">
        <v>19000</v>
      </c>
      <c r="E10" s="325">
        <v>700</v>
      </c>
      <c r="F10" s="325">
        <v>500</v>
      </c>
      <c r="G10" s="325">
        <f t="shared" si="0"/>
        <v>1710</v>
      </c>
      <c r="H10" s="325">
        <f t="shared" si="1"/>
        <v>1710</v>
      </c>
      <c r="I10" s="325"/>
      <c r="J10" s="344">
        <v>2125.6</v>
      </c>
      <c r="K10" s="344">
        <v>1075</v>
      </c>
      <c r="L10" s="344">
        <v>19</v>
      </c>
      <c r="M10" s="344">
        <v>15</v>
      </c>
      <c r="N10" s="344">
        <v>50</v>
      </c>
      <c r="O10" s="344">
        <v>120</v>
      </c>
      <c r="P10" s="325"/>
      <c r="Q10" s="325"/>
      <c r="R10" s="325"/>
      <c r="S10" s="346">
        <f t="shared" si="2"/>
        <v>24820</v>
      </c>
      <c r="T10" s="347">
        <f t="shared" si="3"/>
        <v>28104.6</v>
      </c>
    </row>
    <row r="11" ht="20" customHeight="1" spans="1:20">
      <c r="A11" s="254">
        <v>202207</v>
      </c>
      <c r="B11" s="325"/>
      <c r="C11" s="325">
        <v>2835</v>
      </c>
      <c r="D11" s="325">
        <v>19000</v>
      </c>
      <c r="E11" s="325">
        <v>700</v>
      </c>
      <c r="F11" s="325">
        <v>500</v>
      </c>
      <c r="G11" s="325">
        <f t="shared" si="0"/>
        <v>1710</v>
      </c>
      <c r="H11" s="325">
        <f t="shared" si="1"/>
        <v>1710</v>
      </c>
      <c r="I11" s="325"/>
      <c r="J11" s="344">
        <v>2125.6</v>
      </c>
      <c r="K11" s="344">
        <v>1075</v>
      </c>
      <c r="L11" s="344">
        <v>19</v>
      </c>
      <c r="M11" s="344">
        <v>15</v>
      </c>
      <c r="N11" s="344">
        <v>50</v>
      </c>
      <c r="O11" s="344">
        <v>120</v>
      </c>
      <c r="P11" s="325"/>
      <c r="Q11" s="325"/>
      <c r="R11" s="325"/>
      <c r="S11" s="346">
        <f t="shared" si="2"/>
        <v>26455</v>
      </c>
      <c r="T11" s="347">
        <f t="shared" si="3"/>
        <v>26904.6</v>
      </c>
    </row>
    <row r="12" ht="20" customHeight="1" spans="1:20">
      <c r="A12" s="254">
        <v>202208</v>
      </c>
      <c r="B12" s="325"/>
      <c r="C12" s="325"/>
      <c r="D12" s="325">
        <v>19000</v>
      </c>
      <c r="E12" s="325">
        <v>700</v>
      </c>
      <c r="F12" s="325">
        <v>500</v>
      </c>
      <c r="G12" s="325">
        <f t="shared" si="0"/>
        <v>1710</v>
      </c>
      <c r="H12" s="325">
        <f t="shared" si="1"/>
        <v>1710</v>
      </c>
      <c r="I12" s="325">
        <v>400</v>
      </c>
      <c r="J12" s="344">
        <v>2125.6</v>
      </c>
      <c r="K12" s="344">
        <v>1075</v>
      </c>
      <c r="L12" s="344">
        <v>19</v>
      </c>
      <c r="M12" s="344">
        <v>15</v>
      </c>
      <c r="N12" s="344">
        <v>50</v>
      </c>
      <c r="O12" s="344">
        <v>120</v>
      </c>
      <c r="P12" s="325"/>
      <c r="Q12" s="325"/>
      <c r="R12" s="325"/>
      <c r="S12" s="346">
        <f t="shared" si="2"/>
        <v>24020</v>
      </c>
      <c r="T12" s="347">
        <f t="shared" si="3"/>
        <v>27304.6</v>
      </c>
    </row>
    <row r="13" ht="20" customHeight="1" spans="1:20">
      <c r="A13" s="254">
        <v>202209</v>
      </c>
      <c r="B13" s="325"/>
      <c r="C13" s="325">
        <v>1200</v>
      </c>
      <c r="D13" s="325">
        <v>19000</v>
      </c>
      <c r="E13" s="325">
        <v>700</v>
      </c>
      <c r="F13" s="325">
        <v>500</v>
      </c>
      <c r="G13" s="325">
        <f t="shared" si="0"/>
        <v>1710</v>
      </c>
      <c r="H13" s="325">
        <f t="shared" si="1"/>
        <v>1710</v>
      </c>
      <c r="I13" s="325">
        <v>1200</v>
      </c>
      <c r="J13" s="344">
        <v>2125.6</v>
      </c>
      <c r="K13" s="344">
        <v>1075</v>
      </c>
      <c r="L13" s="344">
        <v>19</v>
      </c>
      <c r="M13" s="344">
        <v>15</v>
      </c>
      <c r="N13" s="344">
        <v>50</v>
      </c>
      <c r="O13" s="344">
        <v>120</v>
      </c>
      <c r="P13" s="325"/>
      <c r="Q13" s="325"/>
      <c r="R13" s="325"/>
      <c r="S13" s="346">
        <f t="shared" si="2"/>
        <v>26020</v>
      </c>
      <c r="T13" s="347">
        <f t="shared" si="3"/>
        <v>28104.6</v>
      </c>
    </row>
    <row r="14" ht="20" customHeight="1" spans="1:20">
      <c r="A14" s="254">
        <v>202210</v>
      </c>
      <c r="B14" s="325"/>
      <c r="C14" s="325"/>
      <c r="D14" s="325">
        <v>21000</v>
      </c>
      <c r="E14" s="325">
        <v>700</v>
      </c>
      <c r="F14" s="325">
        <v>500</v>
      </c>
      <c r="G14" s="325">
        <f t="shared" si="0"/>
        <v>1890</v>
      </c>
      <c r="H14" s="325">
        <f t="shared" si="1"/>
        <v>1890</v>
      </c>
      <c r="I14" s="325"/>
      <c r="J14" s="344">
        <v>2125.6</v>
      </c>
      <c r="K14" s="344">
        <v>1075</v>
      </c>
      <c r="L14" s="344">
        <v>19</v>
      </c>
      <c r="M14" s="344">
        <v>15</v>
      </c>
      <c r="N14" s="344">
        <v>50</v>
      </c>
      <c r="O14" s="344">
        <v>120</v>
      </c>
      <c r="P14" s="325"/>
      <c r="Q14" s="325"/>
      <c r="R14" s="325"/>
      <c r="S14" s="346">
        <f t="shared" si="2"/>
        <v>25980</v>
      </c>
      <c r="T14" s="347">
        <f t="shared" si="3"/>
        <v>29264.6</v>
      </c>
    </row>
    <row r="15" ht="20" customHeight="1" spans="1:20">
      <c r="A15" s="254">
        <v>202211</v>
      </c>
      <c r="B15" s="325"/>
      <c r="C15" s="325"/>
      <c r="D15" s="325">
        <v>21000</v>
      </c>
      <c r="E15" s="325">
        <v>700</v>
      </c>
      <c r="F15" s="325">
        <v>500</v>
      </c>
      <c r="G15" s="325">
        <f t="shared" si="0"/>
        <v>1890</v>
      </c>
      <c r="H15" s="325">
        <f t="shared" si="1"/>
        <v>1890</v>
      </c>
      <c r="I15" s="325">
        <v>680</v>
      </c>
      <c r="J15" s="344">
        <v>2125.6</v>
      </c>
      <c r="K15" s="344">
        <v>1075</v>
      </c>
      <c r="L15" s="344">
        <v>19</v>
      </c>
      <c r="M15" s="344">
        <v>15</v>
      </c>
      <c r="N15" s="344">
        <v>50</v>
      </c>
      <c r="O15" s="344">
        <v>120</v>
      </c>
      <c r="P15" s="325"/>
      <c r="Q15" s="325"/>
      <c r="R15" s="325">
        <v>3000</v>
      </c>
      <c r="S15" s="346">
        <f t="shared" si="2"/>
        <v>29660</v>
      </c>
      <c r="T15" s="347">
        <f t="shared" si="3"/>
        <v>32944.6</v>
      </c>
    </row>
    <row r="16" ht="20" customHeight="1" spans="1:20">
      <c r="A16" s="254">
        <v>202212</v>
      </c>
      <c r="B16" s="325">
        <v>800</v>
      </c>
      <c r="C16" s="325">
        <v>900</v>
      </c>
      <c r="D16" s="325">
        <v>21000</v>
      </c>
      <c r="E16" s="325">
        <v>700</v>
      </c>
      <c r="F16" s="325">
        <v>500</v>
      </c>
      <c r="G16" s="325">
        <f t="shared" si="0"/>
        <v>1890</v>
      </c>
      <c r="H16" s="325">
        <f t="shared" si="1"/>
        <v>1890</v>
      </c>
      <c r="I16" s="325"/>
      <c r="J16" s="344">
        <v>2125.6</v>
      </c>
      <c r="K16" s="344">
        <v>1075</v>
      </c>
      <c r="L16" s="344">
        <v>19</v>
      </c>
      <c r="M16" s="344">
        <v>15</v>
      </c>
      <c r="N16" s="344">
        <v>50</v>
      </c>
      <c r="O16" s="344">
        <v>120</v>
      </c>
      <c r="P16" s="325"/>
      <c r="Q16" s="325"/>
      <c r="R16" s="325"/>
      <c r="S16" s="346">
        <f t="shared" si="2"/>
        <v>27680</v>
      </c>
      <c r="T16" s="347">
        <f t="shared" si="3"/>
        <v>30064.6</v>
      </c>
    </row>
    <row r="17" ht="20" customHeight="1" spans="1:20">
      <c r="A17" s="279" t="s">
        <v>55</v>
      </c>
      <c r="B17" s="326"/>
      <c r="C17" s="326"/>
      <c r="D17" s="326"/>
      <c r="E17" s="326"/>
      <c r="F17" s="326"/>
      <c r="G17" s="326"/>
      <c r="H17" s="326"/>
      <c r="I17" s="326"/>
      <c r="J17" s="345"/>
      <c r="K17" s="345"/>
      <c r="L17" s="345"/>
      <c r="M17" s="345"/>
      <c r="N17" s="345"/>
      <c r="O17" s="345"/>
      <c r="P17" s="326"/>
      <c r="Q17" s="326"/>
      <c r="R17" s="326"/>
      <c r="S17" s="348">
        <f>SUM(S5:S16)</f>
        <v>368611</v>
      </c>
      <c r="T17" s="349">
        <f>SUM(T5:T16)</f>
        <v>402531.2</v>
      </c>
    </row>
    <row r="18" ht="20" customHeight="1"/>
    <row r="19" ht="20" customHeight="1" spans="1:20">
      <c r="A19" s="319" t="s">
        <v>215</v>
      </c>
      <c r="B19" s="319"/>
      <c r="C19" s="319"/>
      <c r="D19" s="319"/>
      <c r="E19" s="319"/>
      <c r="F19" s="319"/>
      <c r="G19" s="319"/>
      <c r="H19" s="319"/>
      <c r="I19" s="319"/>
      <c r="J19" s="319"/>
      <c r="K19" s="319"/>
      <c r="L19" s="319"/>
      <c r="M19" s="319"/>
      <c r="N19" s="319"/>
      <c r="O19" s="319"/>
      <c r="P19" s="319"/>
      <c r="Q19" s="319"/>
      <c r="R19" s="319"/>
      <c r="S19" s="319"/>
      <c r="T19" s="319"/>
    </row>
    <row r="20" ht="20" customHeight="1" spans="1:2">
      <c r="A20" s="320" t="s">
        <v>150</v>
      </c>
      <c r="B20" s="279" t="s">
        <v>99</v>
      </c>
    </row>
    <row r="21" ht="20" customHeight="1" spans="1:2">
      <c r="A21" s="254">
        <v>202201</v>
      </c>
      <c r="B21" s="327">
        <v>1000</v>
      </c>
    </row>
    <row r="22" ht="20" customHeight="1" spans="1:2">
      <c r="A22" s="254">
        <v>202202</v>
      </c>
      <c r="B22" s="327">
        <v>500</v>
      </c>
    </row>
    <row r="23" ht="20" customHeight="1" spans="1:2">
      <c r="A23" s="254">
        <v>202203</v>
      </c>
      <c r="B23" s="327">
        <v>2800</v>
      </c>
    </row>
    <row r="24" ht="20" customHeight="1" spans="1:2">
      <c r="A24" s="279" t="s">
        <v>55</v>
      </c>
      <c r="B24" s="327">
        <f>SUM(B21:B23)</f>
        <v>4300</v>
      </c>
    </row>
    <row r="25" ht="20" customHeight="1"/>
    <row r="26" ht="20" customHeight="1" spans="1:20">
      <c r="A26" s="319" t="s">
        <v>216</v>
      </c>
      <c r="B26" s="319"/>
      <c r="C26" s="319"/>
      <c r="D26" s="319"/>
      <c r="E26" s="319"/>
      <c r="F26" s="319"/>
      <c r="G26" s="319"/>
      <c r="H26" s="319"/>
      <c r="I26" s="319"/>
      <c r="J26" s="319"/>
      <c r="K26" s="319"/>
      <c r="L26" s="319"/>
      <c r="M26" s="319"/>
      <c r="N26" s="319"/>
      <c r="O26" s="319"/>
      <c r="P26" s="319"/>
      <c r="Q26" s="319"/>
      <c r="R26" s="319"/>
      <c r="S26" s="319"/>
      <c r="T26" s="319"/>
    </row>
    <row r="27" ht="20" customHeight="1" spans="1:2">
      <c r="A27" s="320" t="s">
        <v>150</v>
      </c>
      <c r="B27" s="279" t="s">
        <v>99</v>
      </c>
    </row>
    <row r="28" ht="20" customHeight="1" spans="1:2">
      <c r="A28" s="254">
        <v>202201</v>
      </c>
      <c r="B28" s="327">
        <v>300</v>
      </c>
    </row>
    <row r="29" ht="20" customHeight="1" spans="1:2">
      <c r="A29" s="254">
        <v>202202</v>
      </c>
      <c r="B29" s="327">
        <v>500</v>
      </c>
    </row>
    <row r="30" ht="20" customHeight="1" spans="1:2">
      <c r="A30" s="254">
        <v>202203</v>
      </c>
      <c r="B30" s="327">
        <v>1500</v>
      </c>
    </row>
    <row r="31" ht="20" customHeight="1" spans="1:2">
      <c r="A31" s="254">
        <v>202204</v>
      </c>
      <c r="B31" s="327">
        <v>200</v>
      </c>
    </row>
    <row r="32" ht="20" customHeight="1" spans="1:2">
      <c r="A32" s="254">
        <v>202205</v>
      </c>
      <c r="B32" s="327">
        <v>50</v>
      </c>
    </row>
    <row r="33" ht="20" customHeight="1" spans="1:2">
      <c r="A33" s="254">
        <v>202206</v>
      </c>
      <c r="B33" s="327">
        <v>2800</v>
      </c>
    </row>
    <row r="34" ht="20" customHeight="1" spans="1:2">
      <c r="A34" s="254">
        <v>202207</v>
      </c>
      <c r="B34" s="327">
        <v>1000</v>
      </c>
    </row>
    <row r="35" ht="20" customHeight="1" spans="1:2">
      <c r="A35" s="254">
        <v>202208</v>
      </c>
      <c r="B35" s="327">
        <v>900</v>
      </c>
    </row>
    <row r="36" ht="20" customHeight="1" spans="1:2">
      <c r="A36" s="254">
        <v>202209</v>
      </c>
      <c r="B36" s="327">
        <v>600</v>
      </c>
    </row>
    <row r="37" ht="20" customHeight="1" spans="1:2">
      <c r="A37" s="254">
        <v>202210</v>
      </c>
      <c r="B37" s="327">
        <v>1200</v>
      </c>
    </row>
    <row r="38" ht="20" customHeight="1" spans="1:2">
      <c r="A38" s="254">
        <v>202211</v>
      </c>
      <c r="B38" s="327">
        <v>3000</v>
      </c>
    </row>
    <row r="39" ht="20" customHeight="1" spans="1:2">
      <c r="A39" s="254">
        <v>202212</v>
      </c>
      <c r="B39" s="327">
        <v>1550</v>
      </c>
    </row>
    <row r="40" ht="20" customHeight="1" spans="1:2">
      <c r="A40" s="279" t="s">
        <v>55</v>
      </c>
      <c r="B40" s="327">
        <f>SUM(B28:B39)</f>
        <v>13600</v>
      </c>
    </row>
    <row r="41" ht="20" customHeight="1"/>
    <row r="42" ht="20" customHeight="1"/>
    <row r="43" ht="20" customHeight="1" spans="1:2">
      <c r="A43" s="157" t="s">
        <v>117</v>
      </c>
      <c r="B43" s="328" t="s">
        <v>217</v>
      </c>
    </row>
    <row r="44" ht="20" customHeight="1" spans="1:2">
      <c r="A44" s="154" t="s">
        <v>150</v>
      </c>
      <c r="B44" s="327"/>
    </row>
    <row r="45" ht="20" customHeight="1" spans="1:2">
      <c r="A45" s="329">
        <v>202201</v>
      </c>
      <c r="B45" s="327"/>
    </row>
    <row r="46" ht="20" customHeight="1" spans="1:2">
      <c r="A46" s="329">
        <v>202202</v>
      </c>
      <c r="B46" s="327"/>
    </row>
    <row r="47" ht="20" customHeight="1" spans="1:2">
      <c r="A47" s="329">
        <v>202203</v>
      </c>
      <c r="B47" s="327"/>
    </row>
    <row r="48" ht="20" customHeight="1" spans="1:2">
      <c r="A48" s="329">
        <v>202204</v>
      </c>
      <c r="B48" s="327"/>
    </row>
    <row r="49" ht="20" customHeight="1" spans="1:2">
      <c r="A49" s="329">
        <v>202205</v>
      </c>
      <c r="B49" s="327">
        <v>30000</v>
      </c>
    </row>
    <row r="50" ht="20" customHeight="1" spans="1:2">
      <c r="A50" s="329">
        <v>202206</v>
      </c>
      <c r="B50" s="327"/>
    </row>
    <row r="51" ht="20" customHeight="1" spans="1:2">
      <c r="A51" s="329">
        <v>202207</v>
      </c>
      <c r="B51" s="327"/>
    </row>
    <row r="52" ht="20" customHeight="1" spans="1:2">
      <c r="A52" s="329">
        <v>202208</v>
      </c>
      <c r="B52" s="327">
        <v>120000</v>
      </c>
    </row>
    <row r="53" ht="20" customHeight="1" spans="1:2">
      <c r="A53" s="329">
        <v>202209</v>
      </c>
      <c r="B53" s="327"/>
    </row>
    <row r="54" ht="20" customHeight="1" spans="1:2">
      <c r="A54" s="329">
        <v>202210</v>
      </c>
      <c r="B54" s="327"/>
    </row>
    <row r="55" ht="20" customHeight="1" spans="1:2">
      <c r="A55" s="329">
        <v>202211</v>
      </c>
      <c r="B55" s="327"/>
    </row>
    <row r="56" ht="20" customHeight="1" spans="1:2">
      <c r="A56" s="329">
        <v>202212</v>
      </c>
      <c r="B56" s="327"/>
    </row>
    <row r="57" ht="20" customHeight="1" spans="1:2">
      <c r="A57" s="330" t="s">
        <v>55</v>
      </c>
      <c r="B57" s="327">
        <f>SUM(B44:B56)</f>
        <v>150000</v>
      </c>
    </row>
    <row r="58" ht="20" customHeight="1"/>
    <row r="59" ht="20" customHeight="1"/>
    <row r="60" ht="20" customHeight="1" spans="1:6">
      <c r="A60" s="331" t="s">
        <v>218</v>
      </c>
      <c r="B60" s="332" t="s">
        <v>219</v>
      </c>
      <c r="C60" s="333" t="s">
        <v>220</v>
      </c>
      <c r="D60" s="333" t="s">
        <v>221</v>
      </c>
      <c r="E60" s="333" t="s">
        <v>222</v>
      </c>
      <c r="F60" s="334"/>
    </row>
    <row r="61" ht="20" customHeight="1" spans="1:6">
      <c r="A61" s="335">
        <v>44550</v>
      </c>
      <c r="B61" s="336" t="s">
        <v>223</v>
      </c>
      <c r="C61" s="337">
        <v>500</v>
      </c>
      <c r="D61" s="338"/>
      <c r="E61" s="339" t="s">
        <v>224</v>
      </c>
      <c r="F61" s="336"/>
    </row>
    <row r="62" ht="20" customHeight="1" spans="1:6">
      <c r="A62" s="340">
        <v>44459</v>
      </c>
      <c r="B62" s="336" t="s">
        <v>223</v>
      </c>
      <c r="C62" s="341">
        <v>450</v>
      </c>
      <c r="D62" s="342"/>
      <c r="E62" s="343" t="s">
        <v>224</v>
      </c>
      <c r="F62" s="336"/>
    </row>
    <row r="63" ht="20" customHeight="1" spans="1:6">
      <c r="A63" s="340">
        <v>44367</v>
      </c>
      <c r="B63" s="336" t="s">
        <v>223</v>
      </c>
      <c r="C63" s="341">
        <v>200</v>
      </c>
      <c r="D63" s="342"/>
      <c r="E63" s="343" t="s">
        <v>224</v>
      </c>
      <c r="F63" s="336"/>
    </row>
    <row r="64" ht="20" customHeight="1" spans="1:6">
      <c r="A64" s="335">
        <v>44275</v>
      </c>
      <c r="B64" s="336" t="s">
        <v>223</v>
      </c>
      <c r="C64" s="337">
        <v>600</v>
      </c>
      <c r="D64" s="338"/>
      <c r="E64" s="339" t="s">
        <v>224</v>
      </c>
      <c r="F64" s="336"/>
    </row>
    <row r="65" ht="20" customHeight="1" spans="1:6">
      <c r="A65" s="350">
        <v>44276.0835300926</v>
      </c>
      <c r="B65" s="351" t="s">
        <v>225</v>
      </c>
      <c r="C65" s="253">
        <v>50</v>
      </c>
      <c r="D65" s="352"/>
      <c r="E65" s="254"/>
      <c r="F65" s="353"/>
    </row>
    <row r="66" ht="20" customHeight="1" spans="1:6">
      <c r="A66" s="350">
        <v>44368.0782060185</v>
      </c>
      <c r="B66" s="351" t="s">
        <v>225</v>
      </c>
      <c r="C66" s="253">
        <v>100</v>
      </c>
      <c r="D66" s="353"/>
      <c r="E66" s="254"/>
      <c r="F66" s="353"/>
    </row>
    <row r="67" ht="20" customHeight="1" spans="1:6">
      <c r="A67" s="350">
        <v>44460.0633796296</v>
      </c>
      <c r="B67" s="351" t="s">
        <v>225</v>
      </c>
      <c r="C67" s="253">
        <v>200</v>
      </c>
      <c r="D67" s="353"/>
      <c r="E67" s="254"/>
      <c r="F67" s="353"/>
    </row>
    <row r="68" ht="20" customHeight="1" spans="1:6">
      <c r="A68" s="350">
        <v>44551.0636921296</v>
      </c>
      <c r="B68" s="351" t="s">
        <v>225</v>
      </c>
      <c r="C68" s="253">
        <v>20</v>
      </c>
      <c r="D68" s="352"/>
      <c r="E68" s="254"/>
      <c r="F68" s="353"/>
    </row>
    <row r="69" ht="20" customHeight="1" spans="1:6">
      <c r="A69" s="354">
        <v>44276</v>
      </c>
      <c r="B69" s="353" t="s">
        <v>226</v>
      </c>
      <c r="C69" s="355">
        <v>20</v>
      </c>
      <c r="D69" s="333"/>
      <c r="E69" s="333"/>
      <c r="F69" s="334"/>
    </row>
    <row r="70" ht="20" customHeight="1" spans="3:3">
      <c r="C70" s="356">
        <f>SUM(C61:C69)</f>
        <v>2140</v>
      </c>
    </row>
    <row r="71" ht="20" customHeight="1"/>
    <row r="72" ht="20" customHeight="1"/>
    <row r="73" ht="20" customHeight="1" spans="1:20">
      <c r="A73" s="319" t="s">
        <v>227</v>
      </c>
      <c r="B73" s="319"/>
      <c r="C73" s="319"/>
      <c r="D73" s="319"/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</row>
    <row r="74" ht="20" customHeight="1" spans="1:2">
      <c r="A74" s="320" t="s">
        <v>150</v>
      </c>
      <c r="B74" s="279" t="s">
        <v>99</v>
      </c>
    </row>
    <row r="75" ht="20" customHeight="1" spans="1:2">
      <c r="A75" s="254">
        <v>202201</v>
      </c>
      <c r="B75" s="327">
        <v>223</v>
      </c>
    </row>
    <row r="76" ht="20" customHeight="1" spans="1:2">
      <c r="A76" s="254">
        <v>202202</v>
      </c>
      <c r="B76" s="327">
        <v>2323</v>
      </c>
    </row>
    <row r="77" ht="20" customHeight="1" spans="1:2">
      <c r="A77" s="254">
        <v>202203</v>
      </c>
      <c r="B77" s="327">
        <v>324</v>
      </c>
    </row>
    <row r="78" ht="20" customHeight="1" spans="1:2">
      <c r="A78" s="254">
        <v>202204</v>
      </c>
      <c r="B78" s="327">
        <v>234</v>
      </c>
    </row>
    <row r="79" ht="20" customHeight="1" spans="1:2">
      <c r="A79" s="254">
        <v>202205</v>
      </c>
      <c r="B79" s="327">
        <v>50</v>
      </c>
    </row>
    <row r="80" ht="20" customHeight="1" spans="1:2">
      <c r="A80" s="254">
        <v>202206</v>
      </c>
      <c r="B80" s="327">
        <v>24</v>
      </c>
    </row>
    <row r="81" ht="20" customHeight="1" spans="1:2">
      <c r="A81" s="254">
        <v>202207</v>
      </c>
      <c r="B81" s="327">
        <v>234</v>
      </c>
    </row>
    <row r="82" ht="20" customHeight="1" spans="1:2">
      <c r="A82" s="254">
        <v>202208</v>
      </c>
      <c r="B82" s="327">
        <v>4</v>
      </c>
    </row>
    <row r="83" ht="20" customHeight="1" spans="1:2">
      <c r="A83" s="254">
        <v>202209</v>
      </c>
      <c r="B83" s="327">
        <v>234</v>
      </c>
    </row>
    <row r="84" ht="20" customHeight="1" spans="1:2">
      <c r="A84" s="254">
        <v>202210</v>
      </c>
      <c r="B84" s="327">
        <v>234</v>
      </c>
    </row>
    <row r="85" ht="20" customHeight="1" spans="1:2">
      <c r="A85" s="254">
        <v>202211</v>
      </c>
      <c r="B85" s="327">
        <v>3000</v>
      </c>
    </row>
    <row r="86" ht="20" customHeight="1" spans="1:2">
      <c r="A86" s="254">
        <v>202212</v>
      </c>
      <c r="B86" s="327">
        <v>23</v>
      </c>
    </row>
    <row r="87" ht="20" customHeight="1" spans="1:2">
      <c r="A87" s="279" t="s">
        <v>55</v>
      </c>
      <c r="B87" s="327">
        <f>SUM(B75:B86)</f>
        <v>6907</v>
      </c>
    </row>
    <row r="88" ht="20" customHeight="1"/>
    <row r="89" ht="20" customHeight="1" spans="1:20">
      <c r="A89" s="319" t="s">
        <v>115</v>
      </c>
      <c r="B89" s="319"/>
      <c r="C89" s="319"/>
      <c r="D89" s="319"/>
      <c r="E89" s="319"/>
      <c r="F89" s="319"/>
      <c r="G89" s="319"/>
      <c r="H89" s="319"/>
      <c r="I89" s="319"/>
      <c r="J89" s="319"/>
      <c r="K89" s="319"/>
      <c r="L89" s="319"/>
      <c r="M89" s="319"/>
      <c r="N89" s="319"/>
      <c r="O89" s="319"/>
      <c r="P89" s="319"/>
      <c r="Q89" s="319"/>
      <c r="R89" s="319"/>
      <c r="S89" s="319"/>
      <c r="T89" s="319"/>
    </row>
    <row r="90" ht="20" customHeight="1" spans="1:2">
      <c r="A90" s="320" t="s">
        <v>150</v>
      </c>
      <c r="B90" s="279" t="s">
        <v>99</v>
      </c>
    </row>
    <row r="91" ht="20" customHeight="1" spans="1:2">
      <c r="A91" s="254">
        <v>202201</v>
      </c>
      <c r="B91" s="327">
        <v>2500</v>
      </c>
    </row>
    <row r="92" ht="20" customHeight="1" spans="1:2">
      <c r="A92" s="254">
        <v>202202</v>
      </c>
      <c r="B92" s="327">
        <v>2500</v>
      </c>
    </row>
    <row r="93" ht="20" customHeight="1" spans="1:2">
      <c r="A93" s="254">
        <v>202203</v>
      </c>
      <c r="B93" s="327">
        <v>2500</v>
      </c>
    </row>
    <row r="94" ht="20" customHeight="1" spans="1:2">
      <c r="A94" s="254">
        <v>202204</v>
      </c>
      <c r="B94" s="327">
        <v>2500</v>
      </c>
    </row>
    <row r="95" ht="20" customHeight="1" spans="1:2">
      <c r="A95" s="254">
        <v>202205</v>
      </c>
      <c r="B95" s="327">
        <v>2500</v>
      </c>
    </row>
    <row r="96" ht="20" customHeight="1" spans="1:2">
      <c r="A96" s="254">
        <v>202206</v>
      </c>
      <c r="B96" s="327">
        <v>2500</v>
      </c>
    </row>
    <row r="97" ht="20" customHeight="1" spans="1:2">
      <c r="A97" s="254">
        <v>202207</v>
      </c>
      <c r="B97" s="327">
        <v>2500</v>
      </c>
    </row>
    <row r="98" ht="20" customHeight="1" spans="1:2">
      <c r="A98" s="254">
        <v>202208</v>
      </c>
      <c r="B98" s="327">
        <v>2500</v>
      </c>
    </row>
    <row r="99" ht="20" customHeight="1" spans="1:2">
      <c r="A99" s="254">
        <v>202209</v>
      </c>
      <c r="B99" s="327">
        <v>2500</v>
      </c>
    </row>
    <row r="100" ht="20" customHeight="1" spans="1:2">
      <c r="A100" s="254">
        <v>202210</v>
      </c>
      <c r="B100" s="327">
        <v>2500</v>
      </c>
    </row>
    <row r="101" ht="20" customHeight="1" spans="1:2">
      <c r="A101" s="254">
        <v>202211</v>
      </c>
      <c r="B101" s="327">
        <v>2500</v>
      </c>
    </row>
    <row r="102" ht="20" customHeight="1" spans="1:2">
      <c r="A102" s="254">
        <v>202212</v>
      </c>
      <c r="B102" s="327">
        <v>2500</v>
      </c>
    </row>
    <row r="103" ht="20" customHeight="1" spans="1:2">
      <c r="A103" s="279" t="s">
        <v>55</v>
      </c>
      <c r="B103" s="327">
        <f>SUM(B91:B102)</f>
        <v>30000</v>
      </c>
    </row>
  </sheetData>
  <mergeCells count="20">
    <mergeCell ref="A2:T2"/>
    <mergeCell ref="G3:H3"/>
    <mergeCell ref="J3:N3"/>
    <mergeCell ref="A19:T19"/>
    <mergeCell ref="A26:T26"/>
    <mergeCell ref="A73:T73"/>
    <mergeCell ref="A89:T89"/>
    <mergeCell ref="A3:A4"/>
    <mergeCell ref="B3:B4"/>
    <mergeCell ref="C3:C4"/>
    <mergeCell ref="D3:D4"/>
    <mergeCell ref="E3:E4"/>
    <mergeCell ref="F3:F4"/>
    <mergeCell ref="I3:I4"/>
    <mergeCell ref="O3:O4"/>
    <mergeCell ref="P3:P4"/>
    <mergeCell ref="Q3:Q4"/>
    <mergeCell ref="R3:R4"/>
    <mergeCell ref="S3:S4"/>
    <mergeCell ref="T3:T4"/>
  </mergeCells>
  <hyperlinks>
    <hyperlink ref="A1" location="首页!A1" display="返回首页"/>
  </hyperlink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7"/>
  <sheetViews>
    <sheetView zoomScale="130" zoomScaleNormal="130" topLeftCell="B1" workbookViewId="0">
      <selection activeCell="J19" sqref="J19"/>
    </sheetView>
  </sheetViews>
  <sheetFormatPr defaultColWidth="9" defaultRowHeight="16.5" outlineLevelRow="6"/>
  <cols>
    <col min="1" max="1" width="9" style="304"/>
    <col min="2" max="2" width="21.375" style="305" customWidth="1"/>
    <col min="3" max="3" width="9.375" style="304"/>
    <col min="4" max="4" width="10.375" style="304"/>
    <col min="5" max="5" width="11.5" style="304"/>
    <col min="6" max="14" width="9.375" style="304"/>
    <col min="15" max="15" width="10.375" style="305"/>
    <col min="16" max="16384" width="9" style="304"/>
  </cols>
  <sheetData>
    <row r="1" s="304" customFormat="1" ht="24" customHeight="1" spans="2:15">
      <c r="B1" s="306" t="s">
        <v>228</v>
      </c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</row>
    <row r="2" s="304" customFormat="1" spans="2:15">
      <c r="B2" s="307" t="s">
        <v>229</v>
      </c>
      <c r="C2" s="308" t="s">
        <v>230</v>
      </c>
      <c r="D2" s="308" t="s">
        <v>231</v>
      </c>
      <c r="E2" s="308" t="s">
        <v>232</v>
      </c>
      <c r="F2" s="308" t="s">
        <v>233</v>
      </c>
      <c r="G2" s="308" t="s">
        <v>234</v>
      </c>
      <c r="H2" s="308" t="s">
        <v>235</v>
      </c>
      <c r="I2" s="308" t="s">
        <v>175</v>
      </c>
      <c r="J2" s="308" t="s">
        <v>176</v>
      </c>
      <c r="K2" s="308" t="s">
        <v>177</v>
      </c>
      <c r="L2" s="308" t="s">
        <v>178</v>
      </c>
      <c r="M2" s="308" t="s">
        <v>179</v>
      </c>
      <c r="N2" s="308" t="s">
        <v>180</v>
      </c>
      <c r="O2" s="307" t="s">
        <v>55</v>
      </c>
    </row>
    <row r="3" s="304" customFormat="1" ht="17.25" customHeight="1" spans="2:15">
      <c r="B3" s="309" t="s">
        <v>102</v>
      </c>
      <c r="C3" s="310">
        <f>'2.2收入'!S5</f>
        <v>78097</v>
      </c>
      <c r="D3" s="310">
        <f>'2.2收入'!S6</f>
        <v>29059</v>
      </c>
      <c r="E3" s="310">
        <f>'2.2收入'!S7</f>
        <v>25720</v>
      </c>
      <c r="F3" s="310">
        <f>'2.2收入'!S8</f>
        <v>24480</v>
      </c>
      <c r="G3" s="310">
        <f>'2.2收入'!S9</f>
        <v>26620</v>
      </c>
      <c r="H3" s="310">
        <f>'2.2收入'!S10</f>
        <v>24820</v>
      </c>
      <c r="I3" s="310">
        <f>'2.2收入'!S11</f>
        <v>26455</v>
      </c>
      <c r="J3" s="310">
        <f>'2.2收入'!S12</f>
        <v>24020</v>
      </c>
      <c r="K3" s="310">
        <f>'2.2收入'!S13</f>
        <v>26020</v>
      </c>
      <c r="L3" s="310">
        <f>'2.2收入'!S14</f>
        <v>25980</v>
      </c>
      <c r="M3" s="310">
        <f>'2.2收入'!S15</f>
        <v>29660</v>
      </c>
      <c r="N3" s="310">
        <f>'2.2收入'!S16</f>
        <v>27680</v>
      </c>
      <c r="O3" s="313">
        <f>SUM(C3:N3)</f>
        <v>368611</v>
      </c>
    </row>
    <row r="4" s="304" customFormat="1" ht="17.25" customHeight="1" spans="2:15">
      <c r="B4" s="309" t="s">
        <v>104</v>
      </c>
      <c r="C4" s="310">
        <f>'2.2收入'!B21</f>
        <v>1000</v>
      </c>
      <c r="D4" s="310">
        <f>'2.2收入'!B22</f>
        <v>500</v>
      </c>
      <c r="E4" s="310">
        <f>'2.2收入'!B23</f>
        <v>2800</v>
      </c>
      <c r="F4" s="310"/>
      <c r="G4" s="310"/>
      <c r="H4" s="310"/>
      <c r="I4" s="310"/>
      <c r="J4" s="310"/>
      <c r="K4" s="310"/>
      <c r="L4" s="310"/>
      <c r="M4" s="310"/>
      <c r="N4" s="310"/>
      <c r="O4" s="313">
        <f t="shared" ref="O3:O7" si="0">SUM(C4:H4)</f>
        <v>4300</v>
      </c>
    </row>
    <row r="5" s="304" customFormat="1" ht="17.25" customHeight="1" spans="2:15">
      <c r="B5" s="309" t="s">
        <v>106</v>
      </c>
      <c r="C5" s="310">
        <v>300</v>
      </c>
      <c r="D5" s="310">
        <v>500</v>
      </c>
      <c r="E5" s="310">
        <v>1500</v>
      </c>
      <c r="F5" s="310">
        <v>200</v>
      </c>
      <c r="G5" s="310">
        <v>50</v>
      </c>
      <c r="H5" s="310">
        <v>2800</v>
      </c>
      <c r="I5" s="310">
        <v>1000</v>
      </c>
      <c r="J5" s="310">
        <v>900</v>
      </c>
      <c r="K5" s="310">
        <v>600</v>
      </c>
      <c r="L5" s="310">
        <v>1200</v>
      </c>
      <c r="M5" s="310">
        <v>3000</v>
      </c>
      <c r="N5" s="310">
        <v>1550</v>
      </c>
      <c r="O5" s="313">
        <f>SUM(C5:N5)</f>
        <v>13600</v>
      </c>
    </row>
    <row r="6" s="304" customFormat="1" ht="17.25" customHeight="1" spans="2:15">
      <c r="B6" s="309" t="s">
        <v>108</v>
      </c>
      <c r="C6" s="310"/>
      <c r="D6" s="310"/>
      <c r="E6" s="310"/>
      <c r="F6" s="310"/>
      <c r="G6" s="310">
        <v>30000</v>
      </c>
      <c r="H6" s="310"/>
      <c r="I6" s="310"/>
      <c r="J6" s="310">
        <v>120000</v>
      </c>
      <c r="K6" s="310"/>
      <c r="L6" s="310"/>
      <c r="M6" s="310"/>
      <c r="N6" s="310"/>
      <c r="O6" s="313">
        <f t="shared" si="0"/>
        <v>30000</v>
      </c>
    </row>
    <row r="7" s="304" customFormat="1" spans="2:15">
      <c r="B7" s="311" t="s">
        <v>236</v>
      </c>
      <c r="C7" s="312">
        <f t="shared" ref="C7:H7" si="1">SUM(C3:C6)</f>
        <v>79397</v>
      </c>
      <c r="D7" s="312">
        <f t="shared" si="1"/>
        <v>30059</v>
      </c>
      <c r="E7" s="312">
        <f t="shared" si="1"/>
        <v>30020</v>
      </c>
      <c r="F7" s="312">
        <f t="shared" si="1"/>
        <v>24680</v>
      </c>
      <c r="G7" s="312">
        <f t="shared" si="1"/>
        <v>56670</v>
      </c>
      <c r="H7" s="312">
        <f t="shared" si="1"/>
        <v>27620</v>
      </c>
      <c r="I7" s="312"/>
      <c r="J7" s="312"/>
      <c r="K7" s="312"/>
      <c r="L7" s="312"/>
      <c r="M7" s="312"/>
      <c r="N7" s="312"/>
      <c r="O7" s="314">
        <f t="shared" si="0"/>
        <v>248446</v>
      </c>
    </row>
  </sheetData>
  <mergeCells count="1">
    <mergeCell ref="B1:O1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7">
    <tabColor theme="9" tint="0.4"/>
  </sheetPr>
  <dimension ref="A1:R28"/>
  <sheetViews>
    <sheetView workbookViewId="0">
      <selection activeCell="H22" sqref="H22"/>
    </sheetView>
  </sheetViews>
  <sheetFormatPr defaultColWidth="9.13333333333333" defaultRowHeight="20" customHeight="1"/>
  <cols>
    <col min="1" max="1" width="15.7333333333333" style="266" customWidth="1"/>
    <col min="2" max="2" width="17.8666666666667" style="209" customWidth="1"/>
    <col min="3" max="3" width="14.8666666666667" style="267" customWidth="1"/>
    <col min="4" max="4" width="12.4" style="266" customWidth="1"/>
    <col min="5" max="5" width="15.4" style="266" customWidth="1"/>
    <col min="6" max="6" width="17.5083333333333" style="209" customWidth="1"/>
    <col min="7" max="7" width="23.5083333333333" style="209" customWidth="1"/>
    <col min="8" max="16384" width="9.13333333333333" style="209"/>
  </cols>
  <sheetData>
    <row r="1" ht="32" customHeight="1" spans="1:18">
      <c r="A1" s="268" t="s">
        <v>237</v>
      </c>
      <c r="B1" s="268"/>
      <c r="C1" s="268"/>
      <c r="D1" s="268"/>
      <c r="E1" s="268"/>
      <c r="F1" s="268"/>
      <c r="G1" s="268"/>
      <c r="K1" s="301" t="s">
        <v>238</v>
      </c>
      <c r="L1" s="301"/>
      <c r="M1" s="301"/>
      <c r="N1" s="301"/>
      <c r="O1" s="301"/>
      <c r="P1" s="301"/>
      <c r="Q1" s="301"/>
      <c r="R1" s="301"/>
    </row>
    <row r="2" ht="26" customHeight="1" spans="1:17">
      <c r="A2" s="269" t="s">
        <v>122</v>
      </c>
      <c r="B2" s="269"/>
      <c r="C2" s="269"/>
      <c r="D2" s="269"/>
      <c r="E2" s="269"/>
      <c r="F2" s="269"/>
      <c r="G2" s="269"/>
      <c r="I2" s="184" t="s">
        <v>2</v>
      </c>
      <c r="K2" s="269" t="s">
        <v>122</v>
      </c>
      <c r="L2" s="269"/>
      <c r="M2" s="269"/>
      <c r="N2" s="269"/>
      <c r="O2" s="269"/>
      <c r="P2" s="269"/>
      <c r="Q2" s="269"/>
    </row>
    <row r="3" ht="26" customHeight="1" spans="1:15">
      <c r="A3" s="270" t="s">
        <v>218</v>
      </c>
      <c r="B3" s="271" t="s">
        <v>239</v>
      </c>
      <c r="C3" s="272" t="s">
        <v>99</v>
      </c>
      <c r="D3" s="273" t="s">
        <v>100</v>
      </c>
      <c r="E3" s="273" t="s">
        <v>221</v>
      </c>
      <c r="F3" s="273" t="s">
        <v>222</v>
      </c>
      <c r="G3" s="274"/>
      <c r="O3" s="209" t="s">
        <v>217</v>
      </c>
    </row>
    <row r="4" s="263" customFormat="1" ht="26" customHeight="1" spans="1:15">
      <c r="A4" s="275">
        <v>44209</v>
      </c>
      <c r="B4" s="271"/>
      <c r="C4" s="276">
        <v>65000</v>
      </c>
      <c r="D4" s="271"/>
      <c r="E4" s="271"/>
      <c r="F4" s="277" t="s">
        <v>240</v>
      </c>
      <c r="G4" s="278"/>
      <c r="O4" s="263">
        <v>5000</v>
      </c>
    </row>
    <row r="5" s="263" customFormat="1" ht="26" customHeight="1" spans="1:14">
      <c r="A5" s="275">
        <v>44215</v>
      </c>
      <c r="B5" s="271"/>
      <c r="C5" s="276">
        <v>37000</v>
      </c>
      <c r="D5" s="271"/>
      <c r="E5" s="271"/>
      <c r="F5" s="277" t="s">
        <v>240</v>
      </c>
      <c r="G5" s="278"/>
      <c r="K5" s="302" t="s">
        <v>123</v>
      </c>
      <c r="L5" s="303"/>
      <c r="M5" s="302"/>
      <c r="N5" s="302"/>
    </row>
    <row r="6" s="263" customFormat="1" ht="26" customHeight="1" spans="1:15">
      <c r="A6" s="275">
        <v>44215</v>
      </c>
      <c r="B6" s="271"/>
      <c r="C6" s="276">
        <v>37000</v>
      </c>
      <c r="D6" s="271"/>
      <c r="E6" s="271"/>
      <c r="F6" s="277" t="s">
        <v>240</v>
      </c>
      <c r="G6" s="278"/>
      <c r="O6" s="263">
        <v>6000</v>
      </c>
    </row>
    <row r="7" s="263" customFormat="1" ht="26" customHeight="1" spans="1:7">
      <c r="A7" s="275">
        <v>44389</v>
      </c>
      <c r="B7" s="271"/>
      <c r="C7" s="276">
        <v>50000</v>
      </c>
      <c r="D7" s="271"/>
      <c r="E7" s="271"/>
      <c r="F7" s="277" t="s">
        <v>240</v>
      </c>
      <c r="G7" s="278"/>
    </row>
    <row r="8" s="263" customFormat="1" ht="26" customHeight="1" spans="1:7">
      <c r="A8" s="275">
        <v>44482</v>
      </c>
      <c r="B8" s="271"/>
      <c r="C8" s="276">
        <v>101000</v>
      </c>
      <c r="D8" s="271"/>
      <c r="E8" s="271"/>
      <c r="F8" s="277" t="s">
        <v>240</v>
      </c>
      <c r="G8" s="278"/>
    </row>
    <row r="9" s="263" customFormat="1" ht="26" customHeight="1" spans="1:15">
      <c r="A9" s="275">
        <v>44494</v>
      </c>
      <c r="B9" s="271"/>
      <c r="C9" s="276">
        <v>100086</v>
      </c>
      <c r="D9" s="271"/>
      <c r="E9" s="271"/>
      <c r="F9" s="277" t="s">
        <v>240</v>
      </c>
      <c r="G9" s="278"/>
      <c r="K9" s="263" t="s">
        <v>55</v>
      </c>
      <c r="O9" s="263">
        <f>SUM(O4:O8)</f>
        <v>11000</v>
      </c>
    </row>
    <row r="10" s="264" customFormat="1" ht="26" customHeight="1" spans="1:7">
      <c r="A10" s="279">
        <v>20211026</v>
      </c>
      <c r="B10" s="277" t="s">
        <v>241</v>
      </c>
      <c r="C10" s="276">
        <v>20000</v>
      </c>
      <c r="D10" s="280"/>
      <c r="E10" s="276"/>
      <c r="F10" s="277" t="s">
        <v>242</v>
      </c>
      <c r="G10" s="277" t="s">
        <v>243</v>
      </c>
    </row>
    <row r="11" s="264" customFormat="1" ht="26" customHeight="1" spans="1:7">
      <c r="A11" s="279">
        <v>20211027</v>
      </c>
      <c r="B11" s="277" t="s">
        <v>244</v>
      </c>
      <c r="C11" s="276">
        <v>5000</v>
      </c>
      <c r="D11" s="280"/>
      <c r="E11" s="276"/>
      <c r="F11" s="277" t="s">
        <v>242</v>
      </c>
      <c r="G11" s="277" t="s">
        <v>243</v>
      </c>
    </row>
    <row r="12" s="264" customFormat="1" ht="26" customHeight="1" spans="1:7">
      <c r="A12" s="279">
        <v>20211210</v>
      </c>
      <c r="B12" s="277" t="s">
        <v>245</v>
      </c>
      <c r="C12" s="276">
        <v>10000</v>
      </c>
      <c r="D12" s="280"/>
      <c r="E12" s="276"/>
      <c r="F12" s="277" t="s">
        <v>242</v>
      </c>
      <c r="G12" s="277" t="s">
        <v>243</v>
      </c>
    </row>
    <row r="13" s="265" customFormat="1" ht="26" customHeight="1" spans="1:7">
      <c r="A13" s="281">
        <v>44209</v>
      </c>
      <c r="B13" s="282" t="s">
        <v>246</v>
      </c>
      <c r="C13" s="276">
        <v>65000</v>
      </c>
      <c r="D13" s="283"/>
      <c r="E13" s="284" t="s">
        <v>247</v>
      </c>
      <c r="F13" s="283" t="s">
        <v>248</v>
      </c>
      <c r="G13" s="283" t="s">
        <v>243</v>
      </c>
    </row>
    <row r="14" s="265" customFormat="1" ht="26" customHeight="1" spans="1:7">
      <c r="A14" s="281">
        <v>44237.3823148148</v>
      </c>
      <c r="B14" s="285"/>
      <c r="C14" s="276">
        <v>200000</v>
      </c>
      <c r="D14" s="285"/>
      <c r="E14" s="285"/>
      <c r="F14" s="286" t="s">
        <v>249</v>
      </c>
      <c r="G14" s="286" t="s">
        <v>249</v>
      </c>
    </row>
    <row r="15" s="265" customFormat="1" ht="26" customHeight="1" spans="1:7">
      <c r="A15" s="279">
        <v>20210206</v>
      </c>
      <c r="B15" s="277" t="s">
        <v>250</v>
      </c>
      <c r="C15" s="276">
        <v>10000</v>
      </c>
      <c r="D15" s="276"/>
      <c r="E15" s="276"/>
      <c r="F15" s="277" t="s">
        <v>251</v>
      </c>
      <c r="G15" s="286" t="s">
        <v>249</v>
      </c>
    </row>
    <row r="16" s="265" customFormat="1" ht="26" customHeight="1" spans="1:7">
      <c r="A16" s="287"/>
      <c r="B16" s="288"/>
      <c r="C16" s="285">
        <f>SUM(C4:C15)</f>
        <v>700086</v>
      </c>
      <c r="D16" s="289"/>
      <c r="E16" s="289"/>
      <c r="F16" s="290"/>
      <c r="G16" s="290"/>
    </row>
    <row r="17" s="233" customFormat="1" ht="26" customHeight="1" spans="1:5">
      <c r="A17" s="229"/>
      <c r="C17" s="291"/>
      <c r="D17" s="229"/>
      <c r="E17" s="229"/>
    </row>
    <row r="18" s="233" customFormat="1" ht="26" customHeight="1" spans="1:5">
      <c r="A18" s="292" t="s">
        <v>123</v>
      </c>
      <c r="B18" s="292"/>
      <c r="C18" s="292"/>
      <c r="D18" s="292"/>
      <c r="E18" s="229"/>
    </row>
    <row r="19" s="233" customFormat="1" ht="26" customHeight="1" spans="1:5">
      <c r="A19" s="293" t="s">
        <v>252</v>
      </c>
      <c r="B19" s="294"/>
      <c r="C19" s="295">
        <v>46000</v>
      </c>
      <c r="D19" s="296" t="s">
        <v>253</v>
      </c>
      <c r="E19" s="229"/>
    </row>
    <row r="20" s="233" customFormat="1" ht="26" customHeight="1" spans="1:5">
      <c r="A20" s="296"/>
      <c r="B20" s="294"/>
      <c r="C20" s="295">
        <f>SUM(C19:C19)</f>
        <v>46000</v>
      </c>
      <c r="D20" s="296"/>
      <c r="E20" s="229"/>
    </row>
    <row r="21" customHeight="1" spans="1:4">
      <c r="A21" s="297"/>
      <c r="B21" s="298"/>
      <c r="C21" s="299"/>
      <c r="D21" s="297"/>
    </row>
    <row r="22" customHeight="1" spans="1:4">
      <c r="A22" s="297" t="s">
        <v>55</v>
      </c>
      <c r="B22" s="298"/>
      <c r="C22" s="295">
        <f>C16+C20</f>
        <v>746086</v>
      </c>
      <c r="D22" s="297"/>
    </row>
    <row r="28" customHeight="1" spans="1:2">
      <c r="A28" s="300" t="s">
        <v>254</v>
      </c>
      <c r="B28" s="295">
        <v>2300000</v>
      </c>
    </row>
  </sheetData>
  <mergeCells count="6">
    <mergeCell ref="A1:G1"/>
    <mergeCell ref="K1:R1"/>
    <mergeCell ref="A2:G2"/>
    <mergeCell ref="K2:Q2"/>
    <mergeCell ref="K5:N5"/>
    <mergeCell ref="A18:D18"/>
  </mergeCells>
  <hyperlinks>
    <hyperlink ref="I2" location="首页!A1" display="返回首页"/>
  </hyperlinks>
  <pageMargins left="0.7" right="0.7" top="0.75" bottom="0.75" header="0.3" footer="0.3"/>
  <headerFooter/>
  <ignoredErrors>
    <ignoredError sqref="A1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8">
    <tabColor theme="9" tint="0.4"/>
  </sheetPr>
  <dimension ref="A1:P30"/>
  <sheetViews>
    <sheetView workbookViewId="0">
      <selection activeCell="H22" sqref="H22"/>
    </sheetView>
  </sheetViews>
  <sheetFormatPr defaultColWidth="9" defaultRowHeight="28" customHeight="1"/>
  <cols>
    <col min="1" max="1" width="16.4" style="229" customWidth="1"/>
    <col min="2" max="3" width="13.6" style="229" customWidth="1"/>
    <col min="4" max="4" width="13.2666666666667" style="230" customWidth="1"/>
    <col min="5" max="5" width="15.4666666666667" style="231" customWidth="1"/>
    <col min="6" max="6" width="45.4666666666667" style="232" customWidth="1"/>
    <col min="7" max="16384" width="9" style="233"/>
  </cols>
  <sheetData>
    <row r="1" customHeight="1" spans="1:16">
      <c r="A1" s="234" t="s">
        <v>255</v>
      </c>
      <c r="B1" s="234"/>
      <c r="C1" s="234"/>
      <c r="D1" s="234"/>
      <c r="E1" s="234"/>
      <c r="F1" s="234"/>
      <c r="G1" s="184" t="s">
        <v>2</v>
      </c>
      <c r="K1" s="234" t="s">
        <v>256</v>
      </c>
      <c r="L1" s="234"/>
      <c r="M1" s="234"/>
      <c r="N1" s="234"/>
      <c r="O1" s="234"/>
      <c r="P1" s="234"/>
    </row>
    <row r="2" s="227" customFormat="1" ht="18" customHeight="1" spans="1:16">
      <c r="A2" s="235" t="s">
        <v>257</v>
      </c>
      <c r="B2" s="235" t="s">
        <v>258</v>
      </c>
      <c r="C2" s="235"/>
      <c r="D2" s="236" t="s">
        <v>259</v>
      </c>
      <c r="E2" s="237" t="s">
        <v>260</v>
      </c>
      <c r="F2" s="238"/>
      <c r="K2" s="253">
        <v>20210206</v>
      </c>
      <c r="L2" s="254" t="s">
        <v>261</v>
      </c>
      <c r="M2" s="253"/>
      <c r="N2" s="255">
        <v>40000</v>
      </c>
      <c r="O2" s="256">
        <v>1100</v>
      </c>
      <c r="P2" s="257"/>
    </row>
    <row r="3" s="227" customFormat="1" ht="18" customHeight="1" spans="1:16">
      <c r="A3" s="239">
        <v>44246</v>
      </c>
      <c r="B3" s="240">
        <v>80000</v>
      </c>
      <c r="C3" s="240"/>
      <c r="D3" s="240">
        <v>80000</v>
      </c>
      <c r="E3" s="240"/>
      <c r="F3" s="241" t="s">
        <v>262</v>
      </c>
      <c r="K3" s="253">
        <v>20210512</v>
      </c>
      <c r="L3" s="254" t="s">
        <v>263</v>
      </c>
      <c r="M3" s="253"/>
      <c r="N3" s="255">
        <v>50000</v>
      </c>
      <c r="O3" s="256">
        <v>950</v>
      </c>
      <c r="P3" s="257"/>
    </row>
    <row r="4" s="227" customFormat="1" ht="18" customHeight="1" spans="1:16">
      <c r="A4" s="239">
        <v>44246</v>
      </c>
      <c r="B4" s="242">
        <v>74000</v>
      </c>
      <c r="C4" s="242"/>
      <c r="D4" s="242">
        <v>74000</v>
      </c>
      <c r="E4" s="242"/>
      <c r="F4" s="241" t="s">
        <v>262</v>
      </c>
      <c r="K4" s="246" t="s">
        <v>236</v>
      </c>
      <c r="L4" s="253"/>
      <c r="M4" s="253"/>
      <c r="N4" s="255">
        <f>SUM(N2:N3)</f>
        <v>90000</v>
      </c>
      <c r="O4" s="256">
        <f>SUM(O2:O3)</f>
        <v>2050</v>
      </c>
      <c r="P4" s="257"/>
    </row>
    <row r="5" s="227" customFormat="1" ht="18" customHeight="1" spans="1:16">
      <c r="A5" s="239">
        <v>44246</v>
      </c>
      <c r="B5" s="242">
        <v>74000</v>
      </c>
      <c r="C5" s="242"/>
      <c r="D5" s="242">
        <v>74000</v>
      </c>
      <c r="E5" s="242"/>
      <c r="F5" s="241" t="s">
        <v>262</v>
      </c>
      <c r="K5" s="249"/>
      <c r="L5" s="249"/>
      <c r="M5" s="249"/>
      <c r="N5" s="250"/>
      <c r="O5" s="251"/>
      <c r="P5" s="252"/>
    </row>
    <row r="6" s="227" customFormat="1" ht="18" customHeight="1" spans="1:16">
      <c r="A6" s="239">
        <v>44370</v>
      </c>
      <c r="B6" s="242">
        <v>100000</v>
      </c>
      <c r="C6" s="242"/>
      <c r="D6" s="242">
        <v>100000</v>
      </c>
      <c r="E6" s="242"/>
      <c r="F6" s="241" t="s">
        <v>262</v>
      </c>
      <c r="K6" s="258"/>
      <c r="L6" s="259"/>
      <c r="M6" s="259"/>
      <c r="N6" s="260"/>
      <c r="O6" s="261"/>
      <c r="P6" s="262"/>
    </row>
    <row r="7" s="227" customFormat="1" ht="18" customHeight="1" spans="1:6">
      <c r="A7" s="239">
        <v>44386</v>
      </c>
      <c r="B7" s="242">
        <v>302186</v>
      </c>
      <c r="C7" s="242"/>
      <c r="D7" s="242">
        <v>300000</v>
      </c>
      <c r="E7" s="242">
        <v>2186</v>
      </c>
      <c r="F7" s="241" t="s">
        <v>262</v>
      </c>
    </row>
    <row r="8" s="227" customFormat="1" ht="18" customHeight="1" spans="1:6">
      <c r="A8" s="239">
        <v>44494</v>
      </c>
      <c r="B8" s="242">
        <v>202100</v>
      </c>
      <c r="C8" s="242"/>
      <c r="D8" s="242">
        <v>202000</v>
      </c>
      <c r="E8" s="242">
        <v>100</v>
      </c>
      <c r="F8" s="241" t="s">
        <v>262</v>
      </c>
    </row>
    <row r="9" s="227" customFormat="1" ht="18" customHeight="1" spans="1:6">
      <c r="A9" s="239">
        <v>44559</v>
      </c>
      <c r="B9" s="242">
        <v>80368</v>
      </c>
      <c r="C9" s="242"/>
      <c r="D9" s="242">
        <v>80000</v>
      </c>
      <c r="E9" s="242">
        <v>368</v>
      </c>
      <c r="F9" s="241" t="s">
        <v>262</v>
      </c>
    </row>
    <row r="10" s="227" customFormat="1" ht="18" customHeight="1" spans="1:6">
      <c r="A10" s="239">
        <v>44499</v>
      </c>
      <c r="B10" s="242">
        <v>72000</v>
      </c>
      <c r="C10" s="242"/>
      <c r="D10" s="242">
        <v>72000</v>
      </c>
      <c r="E10" s="242"/>
      <c r="F10" s="241" t="s">
        <v>262</v>
      </c>
    </row>
    <row r="11" s="227" customFormat="1" ht="18" customHeight="1" spans="1:6">
      <c r="A11" s="242">
        <v>202101</v>
      </c>
      <c r="B11" s="242"/>
      <c r="C11" s="242"/>
      <c r="D11" s="243"/>
      <c r="E11" s="244"/>
      <c r="F11" s="245" t="s">
        <v>264</v>
      </c>
    </row>
    <row r="12" s="227" customFormat="1" ht="18" customHeight="1" spans="1:6">
      <c r="A12" s="242">
        <v>202102</v>
      </c>
      <c r="B12" s="244">
        <v>5757.72</v>
      </c>
      <c r="C12" s="244"/>
      <c r="D12" s="243"/>
      <c r="E12" s="244">
        <v>5757.72</v>
      </c>
      <c r="F12" s="245" t="s">
        <v>264</v>
      </c>
    </row>
    <row r="13" s="227" customFormat="1" ht="18" customHeight="1" spans="1:6">
      <c r="A13" s="242">
        <v>202103</v>
      </c>
      <c r="B13" s="244"/>
      <c r="C13" s="244"/>
      <c r="D13" s="243"/>
      <c r="E13" s="244"/>
      <c r="F13" s="245" t="s">
        <v>264</v>
      </c>
    </row>
    <row r="14" s="227" customFormat="1" ht="18" customHeight="1" spans="1:6">
      <c r="A14" s="242">
        <v>202104</v>
      </c>
      <c r="B14" s="244">
        <v>5215.52</v>
      </c>
      <c r="C14" s="244"/>
      <c r="D14" s="244"/>
      <c r="E14" s="244">
        <v>5215.52</v>
      </c>
      <c r="F14" s="245" t="s">
        <v>264</v>
      </c>
    </row>
    <row r="15" s="227" customFormat="1" ht="18" customHeight="1" spans="1:6">
      <c r="A15" s="242">
        <v>202105</v>
      </c>
      <c r="B15" s="244">
        <v>9216.4</v>
      </c>
      <c r="C15" s="244"/>
      <c r="D15" s="244"/>
      <c r="E15" s="244">
        <v>9216.4</v>
      </c>
      <c r="F15" s="245" t="s">
        <v>264</v>
      </c>
    </row>
    <row r="16" s="227" customFormat="1" ht="18" customHeight="1" spans="1:6">
      <c r="A16" s="242">
        <v>202106</v>
      </c>
      <c r="B16" s="244">
        <v>9523.62</v>
      </c>
      <c r="C16" s="244"/>
      <c r="D16" s="244"/>
      <c r="E16" s="244">
        <v>9523.62</v>
      </c>
      <c r="F16" s="245" t="s">
        <v>264</v>
      </c>
    </row>
    <row r="17" s="227" customFormat="1" ht="18" customHeight="1" spans="1:6">
      <c r="A17" s="242">
        <v>202107</v>
      </c>
      <c r="B17" s="244">
        <v>6310.02</v>
      </c>
      <c r="C17" s="244"/>
      <c r="D17" s="244"/>
      <c r="E17" s="244">
        <v>6310.02</v>
      </c>
      <c r="F17" s="245" t="s">
        <v>264</v>
      </c>
    </row>
    <row r="18" s="227" customFormat="1" ht="18" customHeight="1" spans="1:6">
      <c r="A18" s="242">
        <v>202108</v>
      </c>
      <c r="B18" s="244">
        <v>7849.62</v>
      </c>
      <c r="C18" s="244"/>
      <c r="D18" s="244"/>
      <c r="E18" s="244">
        <v>7849.62</v>
      </c>
      <c r="F18" s="245" t="s">
        <v>264</v>
      </c>
    </row>
    <row r="19" s="227" customFormat="1" ht="18" customHeight="1" spans="1:6">
      <c r="A19" s="242">
        <v>202109</v>
      </c>
      <c r="B19" s="244">
        <v>7849.62</v>
      </c>
      <c r="C19" s="244"/>
      <c r="D19" s="244"/>
      <c r="E19" s="244">
        <v>7849.62</v>
      </c>
      <c r="F19" s="245" t="s">
        <v>264</v>
      </c>
    </row>
    <row r="20" s="227" customFormat="1" ht="18" customHeight="1" spans="1:6">
      <c r="A20" s="242">
        <v>202110</v>
      </c>
      <c r="B20" s="244">
        <v>7596.4</v>
      </c>
      <c r="C20" s="244"/>
      <c r="D20" s="244"/>
      <c r="E20" s="244">
        <v>7596.4</v>
      </c>
      <c r="F20" s="245" t="s">
        <v>264</v>
      </c>
    </row>
    <row r="21" s="227" customFormat="1" ht="18" customHeight="1" spans="1:6">
      <c r="A21" s="242">
        <v>202111</v>
      </c>
      <c r="B21" s="244">
        <v>5751.48</v>
      </c>
      <c r="C21" s="244"/>
      <c r="D21" s="244"/>
      <c r="E21" s="244">
        <v>5751.48</v>
      </c>
      <c r="F21" s="245" t="s">
        <v>264</v>
      </c>
    </row>
    <row r="22" s="227" customFormat="1" ht="18" customHeight="1" spans="1:6">
      <c r="A22" s="242">
        <v>202112</v>
      </c>
      <c r="B22" s="244">
        <v>7549.1</v>
      </c>
      <c r="C22" s="244"/>
      <c r="D22" s="244"/>
      <c r="E22" s="244">
        <v>7549.1</v>
      </c>
      <c r="F22" s="245" t="s">
        <v>264</v>
      </c>
    </row>
    <row r="23" s="227" customFormat="1" ht="18" customHeight="1" spans="1:6">
      <c r="A23" s="246" t="s">
        <v>236</v>
      </c>
      <c r="B23" s="247">
        <f>SUM(B3:B22)</f>
        <v>1057273.5</v>
      </c>
      <c r="C23" s="247"/>
      <c r="D23" s="247">
        <f>SUM(D3:D22)</f>
        <v>982000</v>
      </c>
      <c r="E23" s="247">
        <f>SUM(E3:E22)</f>
        <v>75273.5</v>
      </c>
      <c r="F23" s="248"/>
    </row>
    <row r="24" s="227" customFormat="1" customHeight="1" spans="1:6">
      <c r="A24" s="249"/>
      <c r="B24" s="249"/>
      <c r="C24" s="249"/>
      <c r="D24" s="250"/>
      <c r="E24" s="251"/>
      <c r="F24" s="252"/>
    </row>
    <row r="25" s="227" customFormat="1" customHeight="1" spans="1:6">
      <c r="A25" s="234" t="s">
        <v>265</v>
      </c>
      <c r="B25" s="234"/>
      <c r="C25" s="234"/>
      <c r="D25" s="234"/>
      <c r="E25" s="234"/>
      <c r="F25" s="234"/>
    </row>
    <row r="26" s="228" customFormat="1" ht="21" customHeight="1" spans="1:6">
      <c r="A26" s="253">
        <v>20210206</v>
      </c>
      <c r="B26" s="254" t="s">
        <v>266</v>
      </c>
      <c r="C26" s="253"/>
      <c r="D26" s="255">
        <v>40000</v>
      </c>
      <c r="E26" s="256">
        <v>1100</v>
      </c>
      <c r="F26" s="257"/>
    </row>
    <row r="27" s="228" customFormat="1" ht="21" customHeight="1" spans="1:6">
      <c r="A27" s="253">
        <v>20210512</v>
      </c>
      <c r="B27" s="254" t="s">
        <v>267</v>
      </c>
      <c r="C27" s="253"/>
      <c r="D27" s="255">
        <v>50000</v>
      </c>
      <c r="E27" s="256">
        <v>950</v>
      </c>
      <c r="F27" s="257"/>
    </row>
    <row r="28" s="228" customFormat="1" ht="21" customHeight="1" spans="1:6">
      <c r="A28" s="246" t="s">
        <v>236</v>
      </c>
      <c r="B28" s="253"/>
      <c r="C28" s="253"/>
      <c r="D28" s="255">
        <f>SUM(D26:D27)</f>
        <v>90000</v>
      </c>
      <c r="E28" s="256">
        <f>SUM(E26:E27)</f>
        <v>2050</v>
      </c>
      <c r="F28" s="257"/>
    </row>
    <row r="29" s="227" customFormat="1" customHeight="1" spans="1:6">
      <c r="A29" s="249"/>
      <c r="B29" s="249"/>
      <c r="C29" s="249"/>
      <c r="D29" s="250"/>
      <c r="E29" s="251"/>
      <c r="F29" s="252"/>
    </row>
    <row r="30" s="228" customFormat="1" customHeight="1" spans="1:6">
      <c r="A30" s="258" t="s">
        <v>55</v>
      </c>
      <c r="B30" s="259"/>
      <c r="C30" s="259"/>
      <c r="D30" s="260">
        <f>D23+D28</f>
        <v>1072000</v>
      </c>
      <c r="E30" s="261">
        <f>E23+E28</f>
        <v>77323.5</v>
      </c>
      <c r="F30" s="262">
        <f>SUM(D30:E30)</f>
        <v>1149323.5</v>
      </c>
    </row>
  </sheetData>
  <mergeCells count="3">
    <mergeCell ref="A1:F1"/>
    <mergeCell ref="K1:P1"/>
    <mergeCell ref="A25:F25"/>
  </mergeCells>
  <hyperlinks>
    <hyperlink ref="G1" location="首页!A1" display="返回首页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9">
    <tabColor theme="0"/>
  </sheetPr>
  <dimension ref="A1:F19"/>
  <sheetViews>
    <sheetView zoomScale="115" zoomScaleNormal="115" workbookViewId="0">
      <selection activeCell="J11" sqref="J11"/>
    </sheetView>
  </sheetViews>
  <sheetFormatPr defaultColWidth="9" defaultRowHeight="16.5" outlineLevelCol="5"/>
  <cols>
    <col min="1" max="1" width="10" style="210" customWidth="1"/>
    <col min="2" max="2" width="20.325" style="211" customWidth="1"/>
    <col min="3" max="3" width="16.525" style="211" customWidth="1"/>
    <col min="4" max="4" width="21.625" style="212" customWidth="1"/>
    <col min="5" max="5" width="11.875" style="213" customWidth="1"/>
    <col min="6" max="16383" width="9" style="213"/>
  </cols>
  <sheetData>
    <row r="1" ht="30" customHeight="1" spans="1:6">
      <c r="A1" s="214" t="s">
        <v>268</v>
      </c>
      <c r="B1" s="214"/>
      <c r="C1" s="214"/>
      <c r="D1" s="214"/>
      <c r="F1" s="184" t="s">
        <v>2</v>
      </c>
    </row>
    <row r="2" s="208" customFormat="1" ht="24" customHeight="1" spans="1:4">
      <c r="A2" s="215" t="s">
        <v>150</v>
      </c>
      <c r="B2" s="216" t="s">
        <v>269</v>
      </c>
      <c r="C2" s="216" t="s">
        <v>270</v>
      </c>
      <c r="D2" s="217" t="s">
        <v>271</v>
      </c>
    </row>
    <row r="3" s="208" customFormat="1" ht="25.05" customHeight="1" spans="1:4">
      <c r="A3" s="218">
        <v>44927</v>
      </c>
      <c r="B3" s="219">
        <v>133525.212</v>
      </c>
      <c r="C3" s="219">
        <v>155628.072</v>
      </c>
      <c r="D3" s="220">
        <f>B3-C3</f>
        <v>-22102.86</v>
      </c>
    </row>
    <row r="4" s="208" customFormat="1" ht="25.05" customHeight="1" spans="1:4">
      <c r="A4" s="218">
        <v>44958</v>
      </c>
      <c r="B4" s="219">
        <v>455949.192</v>
      </c>
      <c r="C4" s="219">
        <v>449268.672</v>
      </c>
      <c r="D4" s="220">
        <f t="shared" ref="D4:D15" si="0">B4-C4</f>
        <v>6680.51999999996</v>
      </c>
    </row>
    <row r="5" s="208" customFormat="1" ht="25.05" customHeight="1" spans="1:4">
      <c r="A5" s="218">
        <v>44986</v>
      </c>
      <c r="B5" s="219">
        <v>35560.776</v>
      </c>
      <c r="C5" s="219">
        <v>45838.944</v>
      </c>
      <c r="D5" s="220">
        <f t="shared" si="0"/>
        <v>-10278.168</v>
      </c>
    </row>
    <row r="6" s="208" customFormat="1" ht="25.05" customHeight="1" spans="1:4">
      <c r="A6" s="218">
        <v>45017</v>
      </c>
      <c r="B6" s="219">
        <v>88835.988</v>
      </c>
      <c r="C6" s="219">
        <v>43035.484</v>
      </c>
      <c r="D6" s="220">
        <f t="shared" si="0"/>
        <v>45800.504</v>
      </c>
    </row>
    <row r="7" s="208" customFormat="1" ht="25.05" customHeight="1" spans="1:4">
      <c r="A7" s="218">
        <v>45047</v>
      </c>
      <c r="B7" s="219">
        <v>231909.72</v>
      </c>
      <c r="C7" s="219">
        <v>12033</v>
      </c>
      <c r="D7" s="220">
        <f t="shared" si="0"/>
        <v>219876.72</v>
      </c>
    </row>
    <row r="8" s="208" customFormat="1" ht="25.05" customHeight="1" spans="1:4">
      <c r="A8" s="218">
        <v>45078</v>
      </c>
      <c r="B8" s="219">
        <v>99182.892</v>
      </c>
      <c r="C8" s="219">
        <v>287348.472</v>
      </c>
      <c r="D8" s="220">
        <f t="shared" si="0"/>
        <v>-188165.58</v>
      </c>
    </row>
    <row r="9" s="208" customFormat="1" ht="25.05" customHeight="1" spans="1:4">
      <c r="A9" s="218">
        <v>45108</v>
      </c>
      <c r="B9" s="219">
        <v>430057.92</v>
      </c>
      <c r="C9" s="219">
        <v>349522.872</v>
      </c>
      <c r="D9" s="220">
        <f t="shared" si="0"/>
        <v>80535.048</v>
      </c>
    </row>
    <row r="10" s="208" customFormat="1" ht="25.05" customHeight="1" spans="1:4">
      <c r="A10" s="218">
        <v>45139</v>
      </c>
      <c r="B10" s="219">
        <v>7560</v>
      </c>
      <c r="C10" s="219">
        <v>40262.472</v>
      </c>
      <c r="D10" s="220">
        <f t="shared" si="0"/>
        <v>-32702.472</v>
      </c>
    </row>
    <row r="11" s="208" customFormat="1" ht="25.05" customHeight="1" spans="1:4">
      <c r="A11" s="218">
        <v>45170</v>
      </c>
      <c r="B11" s="219">
        <v>1847.016</v>
      </c>
      <c r="C11" s="219">
        <v>44223.672</v>
      </c>
      <c r="D11" s="220">
        <f t="shared" si="0"/>
        <v>-42376.656</v>
      </c>
    </row>
    <row r="12" s="208" customFormat="1" ht="25.05" customHeight="1" spans="1:4">
      <c r="A12" s="218">
        <v>45200</v>
      </c>
      <c r="B12" s="219">
        <v>284867.688</v>
      </c>
      <c r="C12" s="219">
        <v>240000</v>
      </c>
      <c r="D12" s="220">
        <f t="shared" si="0"/>
        <v>44867.688</v>
      </c>
    </row>
    <row r="13" s="208" customFormat="1" ht="25.05" customHeight="1" spans="1:4">
      <c r="A13" s="218">
        <v>45231</v>
      </c>
      <c r="B13" s="219">
        <v>51780</v>
      </c>
      <c r="C13" s="219">
        <v>58750.872</v>
      </c>
      <c r="D13" s="220">
        <f t="shared" si="0"/>
        <v>-6970.872</v>
      </c>
    </row>
    <row r="14" s="208" customFormat="1" ht="25.05" customHeight="1" spans="1:4">
      <c r="A14" s="218">
        <v>45261</v>
      </c>
      <c r="B14" s="219">
        <v>160443.696</v>
      </c>
      <c r="C14" s="219">
        <v>155562.732</v>
      </c>
      <c r="D14" s="220">
        <f t="shared" si="0"/>
        <v>4880.96400000001</v>
      </c>
    </row>
    <row r="15" s="208" customFormat="1" ht="25.05" customHeight="1" spans="1:4">
      <c r="A15" s="221" t="s">
        <v>272</v>
      </c>
      <c r="B15" s="222">
        <f>SUM(B3:B14)</f>
        <v>1981520.1</v>
      </c>
      <c r="C15" s="222">
        <f>SUM(C3:C14)</f>
        <v>1881475.264</v>
      </c>
      <c r="D15" s="223">
        <f t="shared" si="0"/>
        <v>100044.836</v>
      </c>
    </row>
    <row r="16" s="209" customFormat="1" ht="18" customHeight="1" spans="1:4">
      <c r="A16" s="224"/>
      <c r="B16" s="225"/>
      <c r="C16" s="225"/>
      <c r="D16" s="226"/>
    </row>
    <row r="17" s="209" customFormat="1" ht="18" customHeight="1" spans="1:4">
      <c r="A17" s="224"/>
      <c r="B17" s="225"/>
      <c r="C17" s="225"/>
      <c r="D17" s="226"/>
    </row>
    <row r="18" s="209" customFormat="1" ht="18" customHeight="1" spans="1:4">
      <c r="A18" s="224"/>
      <c r="B18" s="225"/>
      <c r="C18" s="225"/>
      <c r="D18" s="226"/>
    </row>
    <row r="19" s="209" customFormat="1" ht="18" customHeight="1" spans="1:4">
      <c r="A19" s="224"/>
      <c r="B19" s="225"/>
      <c r="C19" s="225"/>
      <c r="D19" s="226"/>
    </row>
  </sheetData>
  <sheetProtection formatCells="0" formatColumns="0" formatRows="0" insertRows="0" insertColumns="0" insertHyperlinks="0" deleteColumns="0" deleteRows="0" sort="0" autoFilter="0" pivotTables="0"/>
  <mergeCells count="1">
    <mergeCell ref="A1:D1"/>
  </mergeCells>
  <hyperlinks>
    <hyperlink ref="F1" location="首页!A1" display="返回首页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>
    <tabColor theme="9" tint="0.4"/>
  </sheetPr>
  <dimension ref="A1:I894"/>
  <sheetViews>
    <sheetView topLeftCell="A8" workbookViewId="0">
      <selection activeCell="H22" sqref="H22"/>
    </sheetView>
  </sheetViews>
  <sheetFormatPr defaultColWidth="9.13333333333333" defaultRowHeight="29.85" customHeight="1"/>
  <cols>
    <col min="1" max="1" width="16.75" style="187" customWidth="1"/>
    <col min="2" max="2" width="13" style="163" customWidth="1"/>
    <col min="3" max="3" width="13.4" style="163" customWidth="1"/>
    <col min="4" max="4" width="13.7333333333333" style="163" customWidth="1"/>
    <col min="5" max="5" width="15.375" style="187" customWidth="1"/>
    <col min="6" max="6" width="13.7333333333333" style="163" customWidth="1"/>
    <col min="7" max="7" width="14" style="163" customWidth="1"/>
    <col min="8" max="8" width="13.7333333333333" style="163" customWidth="1"/>
    <col min="9" max="9" width="13.7333333333333" style="187" customWidth="1"/>
    <col min="10" max="16384" width="9.13333333333333" style="187"/>
  </cols>
  <sheetData>
    <row r="1" ht="61" customHeight="1" spans="1:7">
      <c r="A1" s="188" t="s">
        <v>273</v>
      </c>
      <c r="B1" s="189"/>
      <c r="C1" s="189"/>
      <c r="D1" s="189"/>
      <c r="E1" s="189"/>
      <c r="F1" s="189"/>
      <c r="G1" s="184" t="s">
        <v>2</v>
      </c>
    </row>
    <row r="2" ht="28" customHeight="1" spans="1:6">
      <c r="A2" s="190" t="s">
        <v>274</v>
      </c>
      <c r="B2" s="190" t="s">
        <v>275</v>
      </c>
      <c r="C2" s="190" t="s">
        <v>276</v>
      </c>
      <c r="D2" s="190" t="s">
        <v>277</v>
      </c>
      <c r="E2" s="190" t="s">
        <v>278</v>
      </c>
      <c r="F2" s="191"/>
    </row>
    <row r="3" s="186" customFormat="1" ht="28" customHeight="1" spans="1:8">
      <c r="A3" s="192" t="s">
        <v>199</v>
      </c>
      <c r="B3" s="193">
        <v>19745.3</v>
      </c>
      <c r="C3" s="194"/>
      <c r="D3" s="194"/>
      <c r="E3" s="194"/>
      <c r="F3" s="195"/>
      <c r="G3" s="196"/>
      <c r="H3" s="196"/>
    </row>
    <row r="4" s="186" customFormat="1" ht="28" customHeight="1" spans="1:8">
      <c r="A4" s="192" t="s">
        <v>210</v>
      </c>
      <c r="B4" s="193">
        <f>F210</f>
        <v>134094.64</v>
      </c>
      <c r="C4" s="193">
        <f>G210</f>
        <v>235226.775</v>
      </c>
      <c r="D4" s="194"/>
      <c r="E4" s="193">
        <f>H210</f>
        <v>369321.415</v>
      </c>
      <c r="F4" s="197"/>
      <c r="G4" s="196"/>
      <c r="H4" s="196"/>
    </row>
    <row r="5" s="186" customFormat="1" ht="28" customHeight="1" spans="1:8">
      <c r="A5" s="192" t="s">
        <v>211</v>
      </c>
      <c r="B5" s="193">
        <f>G412</f>
        <v>33560</v>
      </c>
      <c r="C5" s="193">
        <f>H412</f>
        <v>174636</v>
      </c>
      <c r="D5" s="193">
        <f>I412</f>
        <v>43560</v>
      </c>
      <c r="E5" s="193">
        <f>I412</f>
        <v>43560</v>
      </c>
      <c r="F5" s="195"/>
      <c r="G5" s="196"/>
      <c r="H5" s="196"/>
    </row>
    <row r="6" s="186" customFormat="1" ht="28" customHeight="1" spans="1:8">
      <c r="A6" s="192" t="s">
        <v>214</v>
      </c>
      <c r="B6" s="110"/>
      <c r="C6" s="193">
        <f>G580</f>
        <v>4220</v>
      </c>
      <c r="D6" s="194"/>
      <c r="E6" s="193">
        <f>H580</f>
        <v>3782</v>
      </c>
      <c r="F6" s="195"/>
      <c r="G6" s="196"/>
      <c r="H6" s="196"/>
    </row>
    <row r="7" s="186" customFormat="1" ht="28" customHeight="1" spans="1:8">
      <c r="A7" s="192" t="s">
        <v>213</v>
      </c>
      <c r="B7" s="110"/>
      <c r="C7" s="193">
        <f>G782</f>
        <v>4094.95</v>
      </c>
      <c r="D7" s="194"/>
      <c r="E7" s="193">
        <f>H782</f>
        <v>4094.95</v>
      </c>
      <c r="F7" s="195"/>
      <c r="G7" s="196"/>
      <c r="H7" s="196"/>
    </row>
    <row r="8" s="186" customFormat="1" ht="28" customHeight="1" spans="1:8">
      <c r="A8" s="192" t="s">
        <v>212</v>
      </c>
      <c r="B8" s="193">
        <f>F894</f>
        <v>1955</v>
      </c>
      <c r="C8" s="193">
        <f>G894</f>
        <v>5900</v>
      </c>
      <c r="D8" s="194"/>
      <c r="E8" s="193">
        <f>H894</f>
        <v>5600</v>
      </c>
      <c r="F8" s="195"/>
      <c r="G8" s="196"/>
      <c r="H8" s="196"/>
    </row>
    <row r="9" ht="35.45" customHeight="1"/>
    <row r="10" ht="20.1" customHeight="1" spans="1:9">
      <c r="A10" s="198" t="s">
        <v>279</v>
      </c>
      <c r="B10" s="198"/>
      <c r="C10" s="198"/>
      <c r="D10" s="198"/>
      <c r="E10" s="198"/>
      <c r="F10" s="198"/>
      <c r="G10" s="198"/>
      <c r="H10" s="198"/>
      <c r="I10" s="198"/>
    </row>
    <row r="11" ht="23" customHeight="1" spans="1:9">
      <c r="A11" s="191" t="s">
        <v>280</v>
      </c>
      <c r="B11" s="191" t="s">
        <v>281</v>
      </c>
      <c r="C11" s="191" t="s">
        <v>282</v>
      </c>
      <c r="D11" s="191" t="s">
        <v>283</v>
      </c>
      <c r="E11" s="191" t="s">
        <v>284</v>
      </c>
      <c r="F11" s="191" t="s">
        <v>275</v>
      </c>
      <c r="G11" s="191" t="s">
        <v>276</v>
      </c>
      <c r="H11" s="191" t="s">
        <v>278</v>
      </c>
      <c r="I11" s="191" t="s">
        <v>101</v>
      </c>
    </row>
    <row r="12" ht="16.15" customHeight="1" spans="1:9">
      <c r="A12" s="191" t="s">
        <v>285</v>
      </c>
      <c r="B12" s="199" t="s">
        <v>286</v>
      </c>
      <c r="C12" s="199" t="s">
        <v>287</v>
      </c>
      <c r="D12" s="200">
        <v>44531</v>
      </c>
      <c r="E12" s="201">
        <v>4000</v>
      </c>
      <c r="F12" s="201">
        <v>480</v>
      </c>
      <c r="G12" s="201">
        <v>1125</v>
      </c>
      <c r="H12" s="201">
        <v>1605</v>
      </c>
      <c r="I12" s="191"/>
    </row>
    <row r="13" ht="16.15" customHeight="1" spans="1:9">
      <c r="A13" s="191" t="s">
        <v>285</v>
      </c>
      <c r="B13" s="199" t="s">
        <v>286</v>
      </c>
      <c r="C13" s="199" t="s">
        <v>287</v>
      </c>
      <c r="D13" s="200">
        <v>44501</v>
      </c>
      <c r="E13" s="201">
        <v>4000</v>
      </c>
      <c r="F13" s="201">
        <v>480</v>
      </c>
      <c r="G13" s="201">
        <v>1125</v>
      </c>
      <c r="H13" s="201">
        <v>1605</v>
      </c>
      <c r="I13" s="191"/>
    </row>
    <row r="14" ht="16.15" customHeight="1" spans="1:9">
      <c r="A14" s="191" t="s">
        <v>285</v>
      </c>
      <c r="B14" s="199" t="s">
        <v>286</v>
      </c>
      <c r="C14" s="199" t="s">
        <v>287</v>
      </c>
      <c r="D14" s="200">
        <v>44470</v>
      </c>
      <c r="E14" s="201">
        <v>4000</v>
      </c>
      <c r="F14" s="201">
        <v>480</v>
      </c>
      <c r="G14" s="201">
        <v>1125</v>
      </c>
      <c r="H14" s="201">
        <v>1605</v>
      </c>
      <c r="I14" s="191"/>
    </row>
    <row r="15" ht="16.15" customHeight="1" spans="1:9">
      <c r="A15" s="191" t="s">
        <v>285</v>
      </c>
      <c r="B15" s="199" t="s">
        <v>286</v>
      </c>
      <c r="C15" s="199" t="s">
        <v>287</v>
      </c>
      <c r="D15" s="200">
        <v>44440</v>
      </c>
      <c r="E15" s="201">
        <v>4000</v>
      </c>
      <c r="F15" s="201">
        <v>480</v>
      </c>
      <c r="G15" s="201">
        <v>1125</v>
      </c>
      <c r="H15" s="201">
        <v>1605</v>
      </c>
      <c r="I15" s="191"/>
    </row>
    <row r="16" ht="16.15" customHeight="1" spans="1:9">
      <c r="A16" s="191" t="s">
        <v>285</v>
      </c>
      <c r="B16" s="199" t="s">
        <v>286</v>
      </c>
      <c r="C16" s="199" t="s">
        <v>287</v>
      </c>
      <c r="D16" s="200">
        <v>44409</v>
      </c>
      <c r="E16" s="201">
        <v>4000</v>
      </c>
      <c r="F16" s="201">
        <v>480</v>
      </c>
      <c r="G16" s="201">
        <v>1125</v>
      </c>
      <c r="H16" s="201">
        <v>1605</v>
      </c>
      <c r="I16" s="191"/>
    </row>
    <row r="17" ht="16.15" customHeight="1" spans="1:9">
      <c r="A17" s="191" t="s">
        <v>285</v>
      </c>
      <c r="B17" s="199" t="s">
        <v>286</v>
      </c>
      <c r="C17" s="199" t="s">
        <v>287</v>
      </c>
      <c r="D17" s="200">
        <v>44378</v>
      </c>
      <c r="E17" s="201">
        <v>4000</v>
      </c>
      <c r="F17" s="201">
        <v>480</v>
      </c>
      <c r="G17" s="201">
        <v>1125</v>
      </c>
      <c r="H17" s="201">
        <v>1605</v>
      </c>
      <c r="I17" s="191"/>
    </row>
    <row r="18" ht="16.15" customHeight="1" spans="1:9">
      <c r="A18" s="191" t="s">
        <v>285</v>
      </c>
      <c r="B18" s="199" t="s">
        <v>286</v>
      </c>
      <c r="C18" s="199" t="s">
        <v>287</v>
      </c>
      <c r="D18" s="200">
        <v>44348</v>
      </c>
      <c r="E18" s="201">
        <v>4000</v>
      </c>
      <c r="F18" s="201">
        <v>480</v>
      </c>
      <c r="G18" s="201">
        <v>1125</v>
      </c>
      <c r="H18" s="201">
        <v>1605</v>
      </c>
      <c r="I18" s="191"/>
    </row>
    <row r="19" ht="16.15" hidden="1" customHeight="1" spans="1:9">
      <c r="A19" s="191" t="s">
        <v>285</v>
      </c>
      <c r="B19" s="199" t="s">
        <v>286</v>
      </c>
      <c r="C19" s="199" t="s">
        <v>287</v>
      </c>
      <c r="D19" s="200">
        <v>44317</v>
      </c>
      <c r="E19" s="201">
        <v>4000</v>
      </c>
      <c r="F19" s="201">
        <v>480</v>
      </c>
      <c r="G19" s="201">
        <v>1125</v>
      </c>
      <c r="H19" s="201">
        <v>1605</v>
      </c>
      <c r="I19" s="199"/>
    </row>
    <row r="20" ht="16.15" hidden="1" customHeight="1" spans="1:9">
      <c r="A20" s="191" t="s">
        <v>285</v>
      </c>
      <c r="B20" s="199" t="s">
        <v>286</v>
      </c>
      <c r="C20" s="199" t="s">
        <v>287</v>
      </c>
      <c r="D20" s="200">
        <v>44287</v>
      </c>
      <c r="E20" s="201">
        <v>3757</v>
      </c>
      <c r="F20" s="201">
        <v>441.12</v>
      </c>
      <c r="G20" s="199">
        <v>1033.875</v>
      </c>
      <c r="H20" s="202">
        <v>1474.995</v>
      </c>
      <c r="I20" s="199"/>
    </row>
    <row r="21" ht="16.15" hidden="1" customHeight="1" spans="1:9">
      <c r="A21" s="191" t="s">
        <v>285</v>
      </c>
      <c r="B21" s="199" t="s">
        <v>286</v>
      </c>
      <c r="C21" s="199" t="s">
        <v>287</v>
      </c>
      <c r="D21" s="200">
        <v>44256</v>
      </c>
      <c r="E21" s="201">
        <v>3757</v>
      </c>
      <c r="F21" s="201">
        <v>441.12</v>
      </c>
      <c r="G21" s="199">
        <v>1033.875</v>
      </c>
      <c r="H21" s="202">
        <v>1474.995</v>
      </c>
      <c r="I21" s="199"/>
    </row>
    <row r="22" ht="16.15" hidden="1" customHeight="1" spans="1:9">
      <c r="A22" s="191" t="s">
        <v>285</v>
      </c>
      <c r="B22" s="199" t="s">
        <v>286</v>
      </c>
      <c r="C22" s="199" t="s">
        <v>287</v>
      </c>
      <c r="D22" s="200">
        <v>44228</v>
      </c>
      <c r="E22" s="201">
        <v>3757</v>
      </c>
      <c r="F22" s="201">
        <v>441.12</v>
      </c>
      <c r="G22" s="199">
        <v>1033.875</v>
      </c>
      <c r="H22" s="202">
        <v>1474.995</v>
      </c>
      <c r="I22" s="199"/>
    </row>
    <row r="23" ht="16.15" hidden="1" customHeight="1" spans="1:9">
      <c r="A23" s="191" t="s">
        <v>285</v>
      </c>
      <c r="B23" s="199" t="s">
        <v>286</v>
      </c>
      <c r="C23" s="199" t="s">
        <v>287</v>
      </c>
      <c r="D23" s="200">
        <v>44197</v>
      </c>
      <c r="E23" s="201">
        <v>3757</v>
      </c>
      <c r="F23" s="201">
        <v>441.12</v>
      </c>
      <c r="G23" s="199">
        <v>1033.875</v>
      </c>
      <c r="H23" s="202">
        <v>1474.995</v>
      </c>
      <c r="I23" s="199"/>
    </row>
    <row r="24" ht="16.15" hidden="1" customHeight="1" spans="1:9">
      <c r="A24" s="191" t="s">
        <v>285</v>
      </c>
      <c r="B24" s="191" t="s">
        <v>286</v>
      </c>
      <c r="C24" s="191" t="s">
        <v>287</v>
      </c>
      <c r="D24" s="200">
        <v>44166</v>
      </c>
      <c r="E24" s="191">
        <v>3757</v>
      </c>
      <c r="F24" s="191">
        <v>441.12</v>
      </c>
      <c r="G24" s="191">
        <v>964.95</v>
      </c>
      <c r="H24" s="191">
        <v>1406.07</v>
      </c>
      <c r="I24" s="203" t="s">
        <v>288</v>
      </c>
    </row>
    <row r="25" ht="16.15" hidden="1" customHeight="1" spans="1:9">
      <c r="A25" s="191" t="s">
        <v>285</v>
      </c>
      <c r="B25" s="191" t="s">
        <v>286</v>
      </c>
      <c r="C25" s="191" t="s">
        <v>287</v>
      </c>
      <c r="D25" s="200">
        <v>44136</v>
      </c>
      <c r="E25" s="191">
        <v>3757</v>
      </c>
      <c r="F25" s="191">
        <v>441.12</v>
      </c>
      <c r="G25" s="191">
        <v>964.95</v>
      </c>
      <c r="H25" s="191">
        <v>1406.07</v>
      </c>
      <c r="I25" s="203" t="s">
        <v>288</v>
      </c>
    </row>
    <row r="26" ht="16.15" hidden="1" customHeight="1" spans="1:9">
      <c r="A26" s="191" t="s">
        <v>285</v>
      </c>
      <c r="B26" s="191" t="s">
        <v>286</v>
      </c>
      <c r="C26" s="191" t="s">
        <v>287</v>
      </c>
      <c r="D26" s="200">
        <v>44105</v>
      </c>
      <c r="E26" s="191">
        <v>3757</v>
      </c>
      <c r="F26" s="191">
        <v>441.12</v>
      </c>
      <c r="G26" s="191">
        <v>964.95</v>
      </c>
      <c r="H26" s="191">
        <v>1406.07</v>
      </c>
      <c r="I26" s="203" t="s">
        <v>288</v>
      </c>
    </row>
    <row r="27" ht="16.15" hidden="1" customHeight="1" spans="1:9">
      <c r="A27" s="191" t="s">
        <v>285</v>
      </c>
      <c r="B27" s="191" t="s">
        <v>286</v>
      </c>
      <c r="C27" s="191" t="s">
        <v>287</v>
      </c>
      <c r="D27" s="200">
        <v>44075</v>
      </c>
      <c r="E27" s="191">
        <v>3757</v>
      </c>
      <c r="F27" s="191">
        <v>441.12</v>
      </c>
      <c r="G27" s="191">
        <v>964.95</v>
      </c>
      <c r="H27" s="191">
        <v>1406.07</v>
      </c>
      <c r="I27" s="203" t="s">
        <v>288</v>
      </c>
    </row>
    <row r="28" ht="16.15" hidden="1" customHeight="1" spans="1:9">
      <c r="A28" s="191" t="s">
        <v>285</v>
      </c>
      <c r="B28" s="191" t="s">
        <v>286</v>
      </c>
      <c r="C28" s="191" t="s">
        <v>287</v>
      </c>
      <c r="D28" s="200">
        <v>44044</v>
      </c>
      <c r="E28" s="191">
        <v>3757</v>
      </c>
      <c r="F28" s="191">
        <v>441.12</v>
      </c>
      <c r="G28" s="191">
        <v>964.95</v>
      </c>
      <c r="H28" s="191">
        <v>1406.07</v>
      </c>
      <c r="I28" s="203" t="s">
        <v>288</v>
      </c>
    </row>
    <row r="29" ht="16.15" hidden="1" customHeight="1" spans="1:9">
      <c r="A29" s="191" t="s">
        <v>285</v>
      </c>
      <c r="B29" s="191" t="s">
        <v>286</v>
      </c>
      <c r="C29" s="191" t="s">
        <v>287</v>
      </c>
      <c r="D29" s="200">
        <v>44013</v>
      </c>
      <c r="E29" s="191">
        <v>3757</v>
      </c>
      <c r="F29" s="191">
        <v>441.12</v>
      </c>
      <c r="G29" s="191">
        <v>964.95</v>
      </c>
      <c r="H29" s="191">
        <v>1406.07</v>
      </c>
      <c r="I29" s="203" t="s">
        <v>288</v>
      </c>
    </row>
    <row r="30" ht="16.15" hidden="1" customHeight="1" spans="1:9">
      <c r="A30" s="191" t="s">
        <v>285</v>
      </c>
      <c r="B30" s="191" t="s">
        <v>286</v>
      </c>
      <c r="C30" s="191" t="s">
        <v>287</v>
      </c>
      <c r="D30" s="200">
        <v>43983</v>
      </c>
      <c r="E30" s="191">
        <v>3757</v>
      </c>
      <c r="F30" s="191">
        <v>441.12</v>
      </c>
      <c r="G30" s="191">
        <v>448</v>
      </c>
      <c r="H30" s="191">
        <v>889.12</v>
      </c>
      <c r="I30" s="203" t="s">
        <v>288</v>
      </c>
    </row>
    <row r="31" ht="16.15" hidden="1" customHeight="1" spans="1:9">
      <c r="A31" s="191" t="s">
        <v>285</v>
      </c>
      <c r="B31" s="191" t="s">
        <v>286</v>
      </c>
      <c r="C31" s="191" t="s">
        <v>287</v>
      </c>
      <c r="D31" s="200">
        <v>43952</v>
      </c>
      <c r="E31" s="191">
        <v>3757</v>
      </c>
      <c r="F31" s="191">
        <v>441.12</v>
      </c>
      <c r="G31" s="191">
        <v>448</v>
      </c>
      <c r="H31" s="191">
        <v>889.12</v>
      </c>
      <c r="I31" s="203" t="s">
        <v>288</v>
      </c>
    </row>
    <row r="32" ht="16.15" hidden="1" customHeight="1" spans="1:9">
      <c r="A32" s="191" t="s">
        <v>285</v>
      </c>
      <c r="B32" s="191" t="s">
        <v>286</v>
      </c>
      <c r="C32" s="191" t="s">
        <v>287</v>
      </c>
      <c r="D32" s="200">
        <v>43922</v>
      </c>
      <c r="E32" s="191">
        <v>3757</v>
      </c>
      <c r="F32" s="191">
        <v>441.12</v>
      </c>
      <c r="G32" s="191">
        <v>448</v>
      </c>
      <c r="H32" s="191">
        <v>889.12</v>
      </c>
      <c r="I32" s="203" t="s">
        <v>288</v>
      </c>
    </row>
    <row r="33" ht="16.15" hidden="1" customHeight="1" spans="1:9">
      <c r="A33" s="191" t="s">
        <v>285</v>
      </c>
      <c r="B33" s="191" t="s">
        <v>286</v>
      </c>
      <c r="C33" s="191" t="s">
        <v>287</v>
      </c>
      <c r="D33" s="200">
        <v>43891</v>
      </c>
      <c r="E33" s="191">
        <v>3757</v>
      </c>
      <c r="F33" s="191">
        <v>441.12</v>
      </c>
      <c r="G33" s="191">
        <v>448</v>
      </c>
      <c r="H33" s="191">
        <v>889.12</v>
      </c>
      <c r="I33" s="203" t="s">
        <v>288</v>
      </c>
    </row>
    <row r="34" ht="16.15" hidden="1" customHeight="1" spans="1:9">
      <c r="A34" s="191" t="s">
        <v>285</v>
      </c>
      <c r="B34" s="191" t="s">
        <v>286</v>
      </c>
      <c r="C34" s="191" t="s">
        <v>287</v>
      </c>
      <c r="D34" s="200">
        <v>43862</v>
      </c>
      <c r="E34" s="191">
        <v>3757</v>
      </c>
      <c r="F34" s="191">
        <v>441.12</v>
      </c>
      <c r="G34" s="191">
        <v>448</v>
      </c>
      <c r="H34" s="191">
        <v>889.12</v>
      </c>
      <c r="I34" s="203" t="s">
        <v>288</v>
      </c>
    </row>
    <row r="35" ht="16.15" hidden="1" customHeight="1" spans="1:9">
      <c r="A35" s="191" t="s">
        <v>285</v>
      </c>
      <c r="B35" s="191" t="s">
        <v>286</v>
      </c>
      <c r="C35" s="191" t="s">
        <v>287</v>
      </c>
      <c r="D35" s="200">
        <v>43831</v>
      </c>
      <c r="E35" s="191">
        <v>3757</v>
      </c>
      <c r="F35" s="191">
        <v>441.12</v>
      </c>
      <c r="G35" s="191">
        <v>964.95</v>
      </c>
      <c r="H35" s="191">
        <v>1406.07</v>
      </c>
      <c r="I35" s="203" t="s">
        <v>288</v>
      </c>
    </row>
    <row r="36" ht="16.15" hidden="1" customHeight="1" spans="1:9">
      <c r="A36" s="191" t="s">
        <v>285</v>
      </c>
      <c r="B36" s="191" t="s">
        <v>286</v>
      </c>
      <c r="C36" s="191" t="s">
        <v>287</v>
      </c>
      <c r="D36" s="200">
        <v>43800</v>
      </c>
      <c r="E36" s="191">
        <v>3757</v>
      </c>
      <c r="F36" s="191">
        <v>441.12</v>
      </c>
      <c r="G36" s="191">
        <v>964.95</v>
      </c>
      <c r="H36" s="191">
        <v>1406.07</v>
      </c>
      <c r="I36" s="203" t="s">
        <v>288</v>
      </c>
    </row>
    <row r="37" ht="16.15" hidden="1" customHeight="1" spans="1:9">
      <c r="A37" s="191" t="s">
        <v>285</v>
      </c>
      <c r="B37" s="191" t="s">
        <v>286</v>
      </c>
      <c r="C37" s="191" t="s">
        <v>287</v>
      </c>
      <c r="D37" s="200">
        <v>43770</v>
      </c>
      <c r="E37" s="191">
        <v>3757</v>
      </c>
      <c r="F37" s="191">
        <v>441.12</v>
      </c>
      <c r="G37" s="191">
        <v>964.95</v>
      </c>
      <c r="H37" s="191">
        <v>1406.07</v>
      </c>
      <c r="I37" s="203" t="s">
        <v>288</v>
      </c>
    </row>
    <row r="38" ht="16.15" hidden="1" customHeight="1" spans="1:9">
      <c r="A38" s="191" t="s">
        <v>285</v>
      </c>
      <c r="B38" s="191" t="s">
        <v>286</v>
      </c>
      <c r="C38" s="191" t="s">
        <v>287</v>
      </c>
      <c r="D38" s="200">
        <v>43739</v>
      </c>
      <c r="E38" s="191">
        <v>3757</v>
      </c>
      <c r="F38" s="191">
        <v>441.12</v>
      </c>
      <c r="G38" s="191">
        <v>964.95</v>
      </c>
      <c r="H38" s="191">
        <v>1406.07</v>
      </c>
      <c r="I38" s="203" t="s">
        <v>288</v>
      </c>
    </row>
    <row r="39" ht="16.15" hidden="1" customHeight="1" spans="1:9">
      <c r="A39" s="191" t="s">
        <v>285</v>
      </c>
      <c r="B39" s="191" t="s">
        <v>286</v>
      </c>
      <c r="C39" s="191" t="s">
        <v>287</v>
      </c>
      <c r="D39" s="200">
        <v>43709</v>
      </c>
      <c r="E39" s="191">
        <v>3757</v>
      </c>
      <c r="F39" s="191">
        <v>441.12</v>
      </c>
      <c r="G39" s="191">
        <v>964.95</v>
      </c>
      <c r="H39" s="191">
        <v>1406.07</v>
      </c>
      <c r="I39" s="203" t="s">
        <v>288</v>
      </c>
    </row>
    <row r="40" ht="16.15" hidden="1" customHeight="1" spans="1:9">
      <c r="A40" s="191" t="s">
        <v>285</v>
      </c>
      <c r="B40" s="191" t="s">
        <v>286</v>
      </c>
      <c r="C40" s="191" t="s">
        <v>287</v>
      </c>
      <c r="D40" s="200">
        <v>43678</v>
      </c>
      <c r="E40" s="191">
        <v>3757</v>
      </c>
      <c r="F40" s="191">
        <v>441.12</v>
      </c>
      <c r="G40" s="191">
        <v>964.95</v>
      </c>
      <c r="H40" s="191">
        <v>1406.07</v>
      </c>
      <c r="I40" s="203" t="s">
        <v>288</v>
      </c>
    </row>
    <row r="41" ht="16.15" hidden="1" customHeight="1" spans="1:9">
      <c r="A41" s="191" t="s">
        <v>285</v>
      </c>
      <c r="B41" s="191" t="s">
        <v>286</v>
      </c>
      <c r="C41" s="191" t="s">
        <v>287</v>
      </c>
      <c r="D41" s="200">
        <v>43647</v>
      </c>
      <c r="E41" s="191">
        <v>3757</v>
      </c>
      <c r="F41" s="191">
        <v>441.12</v>
      </c>
      <c r="G41" s="191">
        <v>964.95</v>
      </c>
      <c r="H41" s="191">
        <v>1406.07</v>
      </c>
      <c r="I41" s="203" t="s">
        <v>288</v>
      </c>
    </row>
    <row r="42" ht="16.15" hidden="1" customHeight="1" spans="1:9">
      <c r="A42" s="191" t="s">
        <v>285</v>
      </c>
      <c r="B42" s="191" t="s">
        <v>286</v>
      </c>
      <c r="C42" s="191" t="s">
        <v>287</v>
      </c>
      <c r="D42" s="200">
        <v>43617</v>
      </c>
      <c r="E42" s="191">
        <v>3757</v>
      </c>
      <c r="F42" s="191">
        <v>441.12</v>
      </c>
      <c r="G42" s="191">
        <v>964.95</v>
      </c>
      <c r="H42" s="191">
        <v>1406.07</v>
      </c>
      <c r="I42" s="203" t="s">
        <v>288</v>
      </c>
    </row>
    <row r="43" ht="16.15" hidden="1" customHeight="1" spans="1:9">
      <c r="A43" s="191" t="s">
        <v>285</v>
      </c>
      <c r="B43" s="191" t="s">
        <v>286</v>
      </c>
      <c r="C43" s="191" t="s">
        <v>287</v>
      </c>
      <c r="D43" s="200">
        <v>43586</v>
      </c>
      <c r="E43" s="191">
        <v>3757</v>
      </c>
      <c r="F43" s="191">
        <v>441.12</v>
      </c>
      <c r="G43" s="191">
        <v>964.95</v>
      </c>
      <c r="H43" s="191">
        <v>1406.07</v>
      </c>
      <c r="I43" s="203" t="s">
        <v>288</v>
      </c>
    </row>
    <row r="44" ht="16.15" hidden="1" customHeight="1" spans="1:9">
      <c r="A44" s="191" t="s">
        <v>285</v>
      </c>
      <c r="B44" s="191" t="s">
        <v>286</v>
      </c>
      <c r="C44" s="191" t="s">
        <v>287</v>
      </c>
      <c r="D44" s="200">
        <v>43556</v>
      </c>
      <c r="E44" s="191">
        <v>3757</v>
      </c>
      <c r="F44" s="191">
        <v>441.12</v>
      </c>
      <c r="G44" s="191">
        <v>964.95</v>
      </c>
      <c r="H44" s="191">
        <v>1406.07</v>
      </c>
      <c r="I44" s="203" t="s">
        <v>288</v>
      </c>
    </row>
    <row r="45" ht="16.15" hidden="1" customHeight="1" spans="1:9">
      <c r="A45" s="191" t="s">
        <v>285</v>
      </c>
      <c r="B45" s="191" t="s">
        <v>286</v>
      </c>
      <c r="C45" s="191" t="s">
        <v>287</v>
      </c>
      <c r="D45" s="200">
        <v>43525</v>
      </c>
      <c r="E45" s="191">
        <v>3757</v>
      </c>
      <c r="F45" s="191">
        <v>441.12</v>
      </c>
      <c r="G45" s="191">
        <v>964.95</v>
      </c>
      <c r="H45" s="191">
        <v>1406.07</v>
      </c>
      <c r="I45" s="203" t="s">
        <v>288</v>
      </c>
    </row>
    <row r="46" ht="16.15" hidden="1" customHeight="1" spans="1:9">
      <c r="A46" s="191" t="s">
        <v>285</v>
      </c>
      <c r="B46" s="191" t="s">
        <v>286</v>
      </c>
      <c r="C46" s="191" t="s">
        <v>287</v>
      </c>
      <c r="D46" s="200">
        <v>43497</v>
      </c>
      <c r="E46" s="191">
        <v>3757</v>
      </c>
      <c r="F46" s="191">
        <v>441.12</v>
      </c>
      <c r="G46" s="191">
        <v>964.95</v>
      </c>
      <c r="H46" s="191">
        <v>1406.07</v>
      </c>
      <c r="I46" s="203" t="s">
        <v>288</v>
      </c>
    </row>
    <row r="47" ht="16.15" hidden="1" customHeight="1" spans="1:9">
      <c r="A47" s="191" t="s">
        <v>285</v>
      </c>
      <c r="B47" s="191" t="s">
        <v>286</v>
      </c>
      <c r="C47" s="191" t="s">
        <v>287</v>
      </c>
      <c r="D47" s="200">
        <v>43466</v>
      </c>
      <c r="E47" s="191">
        <v>3757</v>
      </c>
      <c r="F47" s="191">
        <v>441.12</v>
      </c>
      <c r="G47" s="191">
        <v>964.95</v>
      </c>
      <c r="H47" s="191">
        <v>1406.07</v>
      </c>
      <c r="I47" s="203" t="s">
        <v>288</v>
      </c>
    </row>
    <row r="48" ht="16.15" hidden="1" customHeight="1" spans="1:9">
      <c r="A48" s="191" t="s">
        <v>285</v>
      </c>
      <c r="B48" s="191" t="s">
        <v>286</v>
      </c>
      <c r="C48" s="191" t="s">
        <v>287</v>
      </c>
      <c r="D48" s="200">
        <v>43435</v>
      </c>
      <c r="E48" s="191">
        <v>3757</v>
      </c>
      <c r="F48" s="191">
        <v>441.12</v>
      </c>
      <c r="G48" s="191">
        <v>964.95</v>
      </c>
      <c r="H48" s="191">
        <v>1406.07</v>
      </c>
      <c r="I48" s="203" t="s">
        <v>288</v>
      </c>
    </row>
    <row r="49" ht="16.15" hidden="1" customHeight="1" spans="1:9">
      <c r="A49" s="191" t="s">
        <v>285</v>
      </c>
      <c r="B49" s="191" t="s">
        <v>286</v>
      </c>
      <c r="C49" s="191" t="s">
        <v>287</v>
      </c>
      <c r="D49" s="200">
        <v>43405</v>
      </c>
      <c r="E49" s="191">
        <v>3757</v>
      </c>
      <c r="F49" s="191">
        <v>441.12</v>
      </c>
      <c r="G49" s="191">
        <v>964.95</v>
      </c>
      <c r="H49" s="191">
        <v>1406.07</v>
      </c>
      <c r="I49" s="203" t="s">
        <v>288</v>
      </c>
    </row>
    <row r="50" ht="16.15" hidden="1" customHeight="1" spans="1:9">
      <c r="A50" s="191" t="s">
        <v>285</v>
      </c>
      <c r="B50" s="191" t="s">
        <v>286</v>
      </c>
      <c r="C50" s="191" t="s">
        <v>287</v>
      </c>
      <c r="D50" s="200">
        <v>43374</v>
      </c>
      <c r="E50" s="191">
        <v>3757</v>
      </c>
      <c r="F50" s="191">
        <v>441.12</v>
      </c>
      <c r="G50" s="191">
        <v>964.95</v>
      </c>
      <c r="H50" s="191">
        <v>1406.07</v>
      </c>
      <c r="I50" s="203" t="s">
        <v>288</v>
      </c>
    </row>
    <row r="51" ht="16.15" hidden="1" customHeight="1" spans="1:9">
      <c r="A51" s="191" t="s">
        <v>285</v>
      </c>
      <c r="B51" s="191" t="s">
        <v>286</v>
      </c>
      <c r="C51" s="191" t="s">
        <v>287</v>
      </c>
      <c r="D51" s="200">
        <v>43344</v>
      </c>
      <c r="E51" s="191">
        <v>3757</v>
      </c>
      <c r="F51" s="191">
        <v>441.12</v>
      </c>
      <c r="G51" s="191">
        <v>964.95</v>
      </c>
      <c r="H51" s="191">
        <v>1406.07</v>
      </c>
      <c r="I51" s="203" t="s">
        <v>288</v>
      </c>
    </row>
    <row r="52" ht="16.15" hidden="1" customHeight="1" spans="1:9">
      <c r="A52" s="191" t="s">
        <v>285</v>
      </c>
      <c r="B52" s="191" t="s">
        <v>286</v>
      </c>
      <c r="C52" s="191" t="s">
        <v>287</v>
      </c>
      <c r="D52" s="200">
        <v>43313</v>
      </c>
      <c r="E52" s="191">
        <v>3757</v>
      </c>
      <c r="F52" s="191">
        <v>441.12</v>
      </c>
      <c r="G52" s="191">
        <v>964.95</v>
      </c>
      <c r="H52" s="191">
        <v>1406.07</v>
      </c>
      <c r="I52" s="203" t="s">
        <v>288</v>
      </c>
    </row>
    <row r="53" ht="16.15" hidden="1" customHeight="1" spans="1:9">
      <c r="A53" s="191" t="s">
        <v>285</v>
      </c>
      <c r="B53" s="191" t="s">
        <v>286</v>
      </c>
      <c r="C53" s="191" t="s">
        <v>287</v>
      </c>
      <c r="D53" s="200">
        <v>43282</v>
      </c>
      <c r="E53" s="191">
        <v>3757</v>
      </c>
      <c r="F53" s="191">
        <v>441.12</v>
      </c>
      <c r="G53" s="191">
        <v>964.95</v>
      </c>
      <c r="H53" s="191">
        <v>1406.07</v>
      </c>
      <c r="I53" s="203" t="s">
        <v>288</v>
      </c>
    </row>
    <row r="54" ht="16.15" hidden="1" customHeight="1" spans="1:9">
      <c r="A54" s="191" t="s">
        <v>285</v>
      </c>
      <c r="B54" s="191" t="s">
        <v>286</v>
      </c>
      <c r="C54" s="191" t="s">
        <v>287</v>
      </c>
      <c r="D54" s="200">
        <v>43252</v>
      </c>
      <c r="E54" s="191">
        <v>3757</v>
      </c>
      <c r="F54" s="191">
        <v>441.12</v>
      </c>
      <c r="G54" s="191">
        <v>964.95</v>
      </c>
      <c r="H54" s="191">
        <v>1406.07</v>
      </c>
      <c r="I54" s="203" t="s">
        <v>288</v>
      </c>
    </row>
    <row r="55" ht="16.15" hidden="1" customHeight="1" spans="1:9">
      <c r="A55" s="191" t="s">
        <v>285</v>
      </c>
      <c r="B55" s="191" t="s">
        <v>286</v>
      </c>
      <c r="C55" s="191" t="s">
        <v>287</v>
      </c>
      <c r="D55" s="200">
        <v>43221</v>
      </c>
      <c r="E55" s="191">
        <v>3757</v>
      </c>
      <c r="F55" s="191">
        <v>441.12</v>
      </c>
      <c r="G55" s="191">
        <v>964.95</v>
      </c>
      <c r="H55" s="191">
        <v>1406.07</v>
      </c>
      <c r="I55" s="203" t="s">
        <v>288</v>
      </c>
    </row>
    <row r="56" ht="16.15" hidden="1" customHeight="1" spans="1:9">
      <c r="A56" s="191" t="s">
        <v>285</v>
      </c>
      <c r="B56" s="191" t="s">
        <v>286</v>
      </c>
      <c r="C56" s="191" t="s">
        <v>287</v>
      </c>
      <c r="D56" s="200">
        <v>43191</v>
      </c>
      <c r="E56" s="191">
        <v>3757</v>
      </c>
      <c r="F56" s="191">
        <v>441.12</v>
      </c>
      <c r="G56" s="191">
        <v>964.95</v>
      </c>
      <c r="H56" s="191">
        <v>1406.07</v>
      </c>
      <c r="I56" s="203" t="s">
        <v>288</v>
      </c>
    </row>
    <row r="57" ht="16.15" hidden="1" customHeight="1" spans="1:9">
      <c r="A57" s="191" t="s">
        <v>285</v>
      </c>
      <c r="B57" s="191" t="s">
        <v>286</v>
      </c>
      <c r="C57" s="191" t="s">
        <v>287</v>
      </c>
      <c r="D57" s="200">
        <v>43160</v>
      </c>
      <c r="E57" s="191">
        <v>3757</v>
      </c>
      <c r="F57" s="191">
        <v>441.12</v>
      </c>
      <c r="G57" s="191">
        <v>964.95</v>
      </c>
      <c r="H57" s="191">
        <v>1406.07</v>
      </c>
      <c r="I57" s="203" t="s">
        <v>288</v>
      </c>
    </row>
    <row r="58" ht="16.15" hidden="1" customHeight="1" spans="1:9">
      <c r="A58" s="191" t="s">
        <v>285</v>
      </c>
      <c r="B58" s="191" t="s">
        <v>286</v>
      </c>
      <c r="C58" s="191" t="s">
        <v>287</v>
      </c>
      <c r="D58" s="200">
        <v>43132</v>
      </c>
      <c r="E58" s="191">
        <v>3757</v>
      </c>
      <c r="F58" s="191">
        <v>441.12</v>
      </c>
      <c r="G58" s="191">
        <v>964.95</v>
      </c>
      <c r="H58" s="191">
        <v>1406.07</v>
      </c>
      <c r="I58" s="203" t="s">
        <v>288</v>
      </c>
    </row>
    <row r="59" ht="16.15" hidden="1" customHeight="1" spans="1:9">
      <c r="A59" s="191" t="s">
        <v>285</v>
      </c>
      <c r="B59" s="191" t="s">
        <v>286</v>
      </c>
      <c r="C59" s="191" t="s">
        <v>287</v>
      </c>
      <c r="D59" s="200">
        <v>43101</v>
      </c>
      <c r="E59" s="191">
        <v>3757</v>
      </c>
      <c r="F59" s="191">
        <v>441.12</v>
      </c>
      <c r="G59" s="191">
        <v>964.95</v>
      </c>
      <c r="H59" s="191">
        <v>1406.07</v>
      </c>
      <c r="I59" s="203" t="s">
        <v>288</v>
      </c>
    </row>
    <row r="60" ht="16.15" hidden="1" customHeight="1" spans="1:9">
      <c r="A60" s="191" t="s">
        <v>285</v>
      </c>
      <c r="B60" s="191" t="s">
        <v>286</v>
      </c>
      <c r="C60" s="191" t="s">
        <v>287</v>
      </c>
      <c r="D60" s="200">
        <v>43070</v>
      </c>
      <c r="E60" s="191">
        <v>3757</v>
      </c>
      <c r="F60" s="191">
        <v>441.12</v>
      </c>
      <c r="G60" s="191">
        <v>964.95</v>
      </c>
      <c r="H60" s="191">
        <v>1406.07</v>
      </c>
      <c r="I60" s="203" t="s">
        <v>288</v>
      </c>
    </row>
    <row r="61" ht="16.15" hidden="1" customHeight="1" spans="1:9">
      <c r="A61" s="191" t="s">
        <v>285</v>
      </c>
      <c r="B61" s="191" t="s">
        <v>286</v>
      </c>
      <c r="C61" s="191" t="s">
        <v>287</v>
      </c>
      <c r="D61" s="200">
        <v>43040</v>
      </c>
      <c r="E61" s="191">
        <v>3757</v>
      </c>
      <c r="F61" s="191">
        <v>441.12</v>
      </c>
      <c r="G61" s="191">
        <v>964.95</v>
      </c>
      <c r="H61" s="191">
        <v>1406.07</v>
      </c>
      <c r="I61" s="203" t="s">
        <v>288</v>
      </c>
    </row>
    <row r="62" ht="16.15" hidden="1" customHeight="1" spans="1:9">
      <c r="A62" s="191" t="s">
        <v>285</v>
      </c>
      <c r="B62" s="191" t="s">
        <v>286</v>
      </c>
      <c r="C62" s="191" t="s">
        <v>287</v>
      </c>
      <c r="D62" s="200">
        <v>43009</v>
      </c>
      <c r="E62" s="191">
        <v>3757</v>
      </c>
      <c r="F62" s="191">
        <v>441.12</v>
      </c>
      <c r="G62" s="191">
        <v>964.95</v>
      </c>
      <c r="H62" s="191">
        <v>1406.07</v>
      </c>
      <c r="I62" s="203" t="s">
        <v>288</v>
      </c>
    </row>
    <row r="63" ht="16.15" hidden="1" customHeight="1" spans="1:9">
      <c r="A63" s="191" t="s">
        <v>285</v>
      </c>
      <c r="B63" s="191" t="s">
        <v>286</v>
      </c>
      <c r="C63" s="191" t="s">
        <v>287</v>
      </c>
      <c r="D63" s="200">
        <v>42979</v>
      </c>
      <c r="E63" s="191">
        <v>3757</v>
      </c>
      <c r="F63" s="191">
        <v>441.12</v>
      </c>
      <c r="G63" s="191">
        <v>964.95</v>
      </c>
      <c r="H63" s="191">
        <v>1406.07</v>
      </c>
      <c r="I63" s="203" t="s">
        <v>288</v>
      </c>
    </row>
    <row r="64" ht="16.15" hidden="1" customHeight="1" spans="1:9">
      <c r="A64" s="191" t="s">
        <v>285</v>
      </c>
      <c r="B64" s="191" t="s">
        <v>286</v>
      </c>
      <c r="C64" s="191" t="s">
        <v>287</v>
      </c>
      <c r="D64" s="200">
        <v>42948</v>
      </c>
      <c r="E64" s="191">
        <v>3757</v>
      </c>
      <c r="F64" s="191">
        <v>441.12</v>
      </c>
      <c r="G64" s="191">
        <v>964.95</v>
      </c>
      <c r="H64" s="191">
        <v>1406.07</v>
      </c>
      <c r="I64" s="203" t="s">
        <v>288</v>
      </c>
    </row>
    <row r="65" ht="16.15" hidden="1" customHeight="1" spans="1:9">
      <c r="A65" s="191" t="s">
        <v>285</v>
      </c>
      <c r="B65" s="191" t="s">
        <v>286</v>
      </c>
      <c r="C65" s="191" t="s">
        <v>287</v>
      </c>
      <c r="D65" s="200">
        <v>42917</v>
      </c>
      <c r="E65" s="191">
        <v>3757</v>
      </c>
      <c r="F65" s="191">
        <v>441.12</v>
      </c>
      <c r="G65" s="191">
        <v>964.95</v>
      </c>
      <c r="H65" s="191">
        <v>1406.07</v>
      </c>
      <c r="I65" s="203" t="s">
        <v>288</v>
      </c>
    </row>
    <row r="66" ht="16.15" hidden="1" customHeight="1" spans="1:9">
      <c r="A66" s="191" t="s">
        <v>285</v>
      </c>
      <c r="B66" s="191" t="s">
        <v>286</v>
      </c>
      <c r="C66" s="191" t="s">
        <v>287</v>
      </c>
      <c r="D66" s="200">
        <v>42887</v>
      </c>
      <c r="E66" s="191">
        <v>3757</v>
      </c>
      <c r="F66" s="191">
        <v>441.12</v>
      </c>
      <c r="G66" s="191">
        <v>964.95</v>
      </c>
      <c r="H66" s="191">
        <v>1406.07</v>
      </c>
      <c r="I66" s="203" t="s">
        <v>288</v>
      </c>
    </row>
    <row r="67" ht="16.15" hidden="1" customHeight="1" spans="1:9">
      <c r="A67" s="191" t="s">
        <v>285</v>
      </c>
      <c r="B67" s="191" t="s">
        <v>286</v>
      </c>
      <c r="C67" s="191" t="s">
        <v>287</v>
      </c>
      <c r="D67" s="200">
        <v>42856</v>
      </c>
      <c r="E67" s="191">
        <v>3757</v>
      </c>
      <c r="F67" s="191">
        <v>441.12</v>
      </c>
      <c r="G67" s="191">
        <v>964.95</v>
      </c>
      <c r="H67" s="191">
        <v>1406.07</v>
      </c>
      <c r="I67" s="203" t="s">
        <v>288</v>
      </c>
    </row>
    <row r="68" ht="16.15" hidden="1" customHeight="1" spans="1:9">
      <c r="A68" s="191" t="s">
        <v>285</v>
      </c>
      <c r="B68" s="191" t="s">
        <v>286</v>
      </c>
      <c r="C68" s="191" t="s">
        <v>287</v>
      </c>
      <c r="D68" s="200">
        <v>42826</v>
      </c>
      <c r="E68" s="191">
        <v>3757</v>
      </c>
      <c r="F68" s="191">
        <v>441.12</v>
      </c>
      <c r="G68" s="191">
        <v>964.95</v>
      </c>
      <c r="H68" s="191">
        <v>1406.07</v>
      </c>
      <c r="I68" s="203" t="s">
        <v>288</v>
      </c>
    </row>
    <row r="69" ht="16.15" hidden="1" customHeight="1" spans="1:9">
      <c r="A69" s="191" t="s">
        <v>285</v>
      </c>
      <c r="B69" s="191" t="s">
        <v>286</v>
      </c>
      <c r="C69" s="191" t="s">
        <v>287</v>
      </c>
      <c r="D69" s="200">
        <v>42795</v>
      </c>
      <c r="E69" s="191">
        <v>3757</v>
      </c>
      <c r="F69" s="191">
        <v>441.12</v>
      </c>
      <c r="G69" s="191">
        <v>964.95</v>
      </c>
      <c r="H69" s="191">
        <v>1406.07</v>
      </c>
      <c r="I69" s="203" t="s">
        <v>288</v>
      </c>
    </row>
    <row r="70" ht="16.15" hidden="1" customHeight="1" spans="1:9">
      <c r="A70" s="191" t="s">
        <v>285</v>
      </c>
      <c r="B70" s="191" t="s">
        <v>286</v>
      </c>
      <c r="C70" s="191" t="s">
        <v>287</v>
      </c>
      <c r="D70" s="200">
        <v>42767</v>
      </c>
      <c r="E70" s="191">
        <v>3757</v>
      </c>
      <c r="F70" s="191">
        <v>441.12</v>
      </c>
      <c r="G70" s="191">
        <v>964.95</v>
      </c>
      <c r="H70" s="191">
        <v>1406.07</v>
      </c>
      <c r="I70" s="203" t="s">
        <v>288</v>
      </c>
    </row>
    <row r="71" ht="16.15" hidden="1" customHeight="1" spans="1:9">
      <c r="A71" s="191" t="s">
        <v>285</v>
      </c>
      <c r="B71" s="191" t="s">
        <v>286</v>
      </c>
      <c r="C71" s="191" t="s">
        <v>287</v>
      </c>
      <c r="D71" s="200">
        <v>42736</v>
      </c>
      <c r="E71" s="191">
        <v>3757</v>
      </c>
      <c r="F71" s="191">
        <v>441.12</v>
      </c>
      <c r="G71" s="191">
        <v>964.95</v>
      </c>
      <c r="H71" s="191">
        <v>1406.07</v>
      </c>
      <c r="I71" s="203" t="s">
        <v>288</v>
      </c>
    </row>
    <row r="72" ht="16.15" hidden="1" customHeight="1" spans="1:9">
      <c r="A72" s="191" t="s">
        <v>285</v>
      </c>
      <c r="B72" s="191" t="s">
        <v>286</v>
      </c>
      <c r="C72" s="191" t="s">
        <v>287</v>
      </c>
      <c r="D72" s="200">
        <v>42705</v>
      </c>
      <c r="E72" s="191">
        <v>3757</v>
      </c>
      <c r="F72" s="191">
        <v>441.12</v>
      </c>
      <c r="G72" s="191">
        <v>964.95</v>
      </c>
      <c r="H72" s="191">
        <v>1406.07</v>
      </c>
      <c r="I72" s="203" t="s">
        <v>288</v>
      </c>
    </row>
    <row r="73" ht="16.15" hidden="1" customHeight="1" spans="1:9">
      <c r="A73" s="191" t="s">
        <v>285</v>
      </c>
      <c r="B73" s="191" t="s">
        <v>286</v>
      </c>
      <c r="C73" s="191" t="s">
        <v>287</v>
      </c>
      <c r="D73" s="200">
        <v>42675</v>
      </c>
      <c r="E73" s="191">
        <v>3757</v>
      </c>
      <c r="F73" s="191">
        <v>441.12</v>
      </c>
      <c r="G73" s="191">
        <v>964.95</v>
      </c>
      <c r="H73" s="191">
        <v>1406.07</v>
      </c>
      <c r="I73" s="203" t="s">
        <v>288</v>
      </c>
    </row>
    <row r="74" ht="16.15" hidden="1" customHeight="1" spans="1:9">
      <c r="A74" s="191" t="s">
        <v>285</v>
      </c>
      <c r="B74" s="191" t="s">
        <v>286</v>
      </c>
      <c r="C74" s="191" t="s">
        <v>287</v>
      </c>
      <c r="D74" s="200">
        <v>42644</v>
      </c>
      <c r="E74" s="191">
        <v>3757</v>
      </c>
      <c r="F74" s="191">
        <v>441.12</v>
      </c>
      <c r="G74" s="191">
        <v>964.95</v>
      </c>
      <c r="H74" s="191">
        <v>1406.07</v>
      </c>
      <c r="I74" s="203" t="s">
        <v>288</v>
      </c>
    </row>
    <row r="75" ht="16.15" hidden="1" customHeight="1" spans="1:9">
      <c r="A75" s="191" t="s">
        <v>285</v>
      </c>
      <c r="B75" s="191" t="s">
        <v>286</v>
      </c>
      <c r="C75" s="191" t="s">
        <v>287</v>
      </c>
      <c r="D75" s="200">
        <v>42614</v>
      </c>
      <c r="E75" s="191">
        <v>3757</v>
      </c>
      <c r="F75" s="191">
        <v>441.12</v>
      </c>
      <c r="G75" s="191">
        <v>964.95</v>
      </c>
      <c r="H75" s="191">
        <v>1406.07</v>
      </c>
      <c r="I75" s="203" t="s">
        <v>288</v>
      </c>
    </row>
    <row r="76" ht="16.15" hidden="1" customHeight="1" spans="1:9">
      <c r="A76" s="191" t="s">
        <v>285</v>
      </c>
      <c r="B76" s="191" t="s">
        <v>286</v>
      </c>
      <c r="C76" s="191" t="s">
        <v>287</v>
      </c>
      <c r="D76" s="200">
        <v>42583</v>
      </c>
      <c r="E76" s="191">
        <v>3757</v>
      </c>
      <c r="F76" s="191">
        <v>441.12</v>
      </c>
      <c r="G76" s="191">
        <v>964.95</v>
      </c>
      <c r="H76" s="191">
        <v>1406.07</v>
      </c>
      <c r="I76" s="203" t="s">
        <v>288</v>
      </c>
    </row>
    <row r="77" ht="16.15" hidden="1" customHeight="1" spans="1:9">
      <c r="A77" s="191" t="s">
        <v>285</v>
      </c>
      <c r="B77" s="191" t="s">
        <v>286</v>
      </c>
      <c r="C77" s="191" t="s">
        <v>287</v>
      </c>
      <c r="D77" s="200">
        <v>42552</v>
      </c>
      <c r="E77" s="191">
        <v>3757</v>
      </c>
      <c r="F77" s="191">
        <v>441.12</v>
      </c>
      <c r="G77" s="191">
        <v>964.95</v>
      </c>
      <c r="H77" s="191">
        <v>1406.07</v>
      </c>
      <c r="I77" s="203" t="s">
        <v>288</v>
      </c>
    </row>
    <row r="78" ht="16.15" hidden="1" customHeight="1" spans="1:9">
      <c r="A78" s="191" t="s">
        <v>285</v>
      </c>
      <c r="B78" s="191" t="s">
        <v>286</v>
      </c>
      <c r="C78" s="191" t="s">
        <v>287</v>
      </c>
      <c r="D78" s="200">
        <v>42522</v>
      </c>
      <c r="E78" s="191">
        <v>3757</v>
      </c>
      <c r="F78" s="191">
        <v>441.12</v>
      </c>
      <c r="G78" s="191">
        <v>896.025</v>
      </c>
      <c r="H78" s="191">
        <v>1337.145</v>
      </c>
      <c r="I78" s="203" t="s">
        <v>288</v>
      </c>
    </row>
    <row r="79" ht="16.15" hidden="1" customHeight="1" spans="1:9">
      <c r="A79" s="191" t="s">
        <v>285</v>
      </c>
      <c r="B79" s="191" t="s">
        <v>286</v>
      </c>
      <c r="C79" s="191" t="s">
        <v>287</v>
      </c>
      <c r="D79" s="200">
        <v>42491</v>
      </c>
      <c r="E79" s="191">
        <v>3757</v>
      </c>
      <c r="F79" s="191">
        <v>441.12</v>
      </c>
      <c r="G79" s="191">
        <v>896.025</v>
      </c>
      <c r="H79" s="191">
        <v>1337.145</v>
      </c>
      <c r="I79" s="203" t="s">
        <v>288</v>
      </c>
    </row>
    <row r="80" ht="16.15" hidden="1" customHeight="1" spans="1:9">
      <c r="A80" s="191" t="s">
        <v>285</v>
      </c>
      <c r="B80" s="191" t="s">
        <v>286</v>
      </c>
      <c r="C80" s="191" t="s">
        <v>287</v>
      </c>
      <c r="D80" s="200">
        <v>42461</v>
      </c>
      <c r="E80" s="191">
        <v>3757</v>
      </c>
      <c r="F80" s="191">
        <v>441.12</v>
      </c>
      <c r="G80" s="191">
        <v>896.025</v>
      </c>
      <c r="H80" s="191">
        <v>1337.145</v>
      </c>
      <c r="I80" s="203" t="s">
        <v>288</v>
      </c>
    </row>
    <row r="81" ht="16.15" hidden="1" customHeight="1" spans="1:9">
      <c r="A81" s="191" t="s">
        <v>285</v>
      </c>
      <c r="B81" s="191" t="s">
        <v>286</v>
      </c>
      <c r="C81" s="191" t="s">
        <v>287</v>
      </c>
      <c r="D81" s="200">
        <v>42430</v>
      </c>
      <c r="E81" s="191">
        <v>3757</v>
      </c>
      <c r="F81" s="191">
        <v>441.12</v>
      </c>
      <c r="G81" s="191">
        <v>896.025</v>
      </c>
      <c r="H81" s="191">
        <v>1337.145</v>
      </c>
      <c r="I81" s="203" t="s">
        <v>288</v>
      </c>
    </row>
    <row r="82" ht="16.15" hidden="1" customHeight="1" spans="1:9">
      <c r="A82" s="191" t="s">
        <v>285</v>
      </c>
      <c r="B82" s="191" t="s">
        <v>286</v>
      </c>
      <c r="C82" s="191" t="s">
        <v>287</v>
      </c>
      <c r="D82" s="200">
        <v>42401</v>
      </c>
      <c r="E82" s="191">
        <v>3757</v>
      </c>
      <c r="F82" s="191">
        <v>441.12</v>
      </c>
      <c r="G82" s="191">
        <v>896.025</v>
      </c>
      <c r="H82" s="191">
        <v>1337.145</v>
      </c>
      <c r="I82" s="203" t="s">
        <v>288</v>
      </c>
    </row>
    <row r="83" ht="16.15" hidden="1" customHeight="1" spans="1:9">
      <c r="A83" s="191" t="s">
        <v>285</v>
      </c>
      <c r="B83" s="191" t="s">
        <v>286</v>
      </c>
      <c r="C83" s="191" t="s">
        <v>287</v>
      </c>
      <c r="D83" s="200">
        <v>42370</v>
      </c>
      <c r="E83" s="191">
        <v>3757</v>
      </c>
      <c r="F83" s="191">
        <v>441.12</v>
      </c>
      <c r="G83" s="191">
        <v>896.025</v>
      </c>
      <c r="H83" s="191">
        <v>1337.145</v>
      </c>
      <c r="I83" s="203" t="s">
        <v>288</v>
      </c>
    </row>
    <row r="84" ht="16.15" hidden="1" customHeight="1" spans="1:9">
      <c r="A84" s="191" t="s">
        <v>285</v>
      </c>
      <c r="B84" s="191" t="s">
        <v>286</v>
      </c>
      <c r="C84" s="191" t="s">
        <v>287</v>
      </c>
      <c r="D84" s="200">
        <v>42339</v>
      </c>
      <c r="E84" s="191">
        <v>3757</v>
      </c>
      <c r="F84" s="191">
        <v>441.12</v>
      </c>
      <c r="G84" s="191">
        <v>896.025</v>
      </c>
      <c r="H84" s="191">
        <v>1337.145</v>
      </c>
      <c r="I84" s="203" t="s">
        <v>288</v>
      </c>
    </row>
    <row r="85" ht="16.15" hidden="1" customHeight="1" spans="1:9">
      <c r="A85" s="191" t="s">
        <v>285</v>
      </c>
      <c r="B85" s="191" t="s">
        <v>286</v>
      </c>
      <c r="C85" s="191" t="s">
        <v>287</v>
      </c>
      <c r="D85" s="200">
        <v>42309</v>
      </c>
      <c r="E85" s="191">
        <v>3757</v>
      </c>
      <c r="F85" s="191">
        <v>441.12</v>
      </c>
      <c r="G85" s="191">
        <v>896.025</v>
      </c>
      <c r="H85" s="191">
        <v>1337.145</v>
      </c>
      <c r="I85" s="203" t="s">
        <v>288</v>
      </c>
    </row>
    <row r="86" ht="16.15" hidden="1" customHeight="1" spans="1:9">
      <c r="A86" s="191" t="s">
        <v>285</v>
      </c>
      <c r="B86" s="191" t="s">
        <v>286</v>
      </c>
      <c r="C86" s="191" t="s">
        <v>287</v>
      </c>
      <c r="D86" s="200">
        <v>42278</v>
      </c>
      <c r="E86" s="191">
        <v>3757</v>
      </c>
      <c r="F86" s="191">
        <v>441.12</v>
      </c>
      <c r="G86" s="191">
        <v>896.025</v>
      </c>
      <c r="H86" s="191">
        <v>1337.145</v>
      </c>
      <c r="I86" s="203" t="s">
        <v>288</v>
      </c>
    </row>
    <row r="87" ht="16.15" hidden="1" customHeight="1" spans="1:9">
      <c r="A87" s="191" t="s">
        <v>285</v>
      </c>
      <c r="B87" s="191" t="s">
        <v>286</v>
      </c>
      <c r="C87" s="191" t="s">
        <v>287</v>
      </c>
      <c r="D87" s="200">
        <v>42248</v>
      </c>
      <c r="E87" s="191">
        <v>3757</v>
      </c>
      <c r="F87" s="191">
        <v>441.12</v>
      </c>
      <c r="G87" s="191">
        <v>896.025</v>
      </c>
      <c r="H87" s="191">
        <v>1337.145</v>
      </c>
      <c r="I87" s="203" t="s">
        <v>288</v>
      </c>
    </row>
    <row r="88" ht="16.15" hidden="1" customHeight="1" spans="1:9">
      <c r="A88" s="191" t="s">
        <v>285</v>
      </c>
      <c r="B88" s="191" t="s">
        <v>286</v>
      </c>
      <c r="C88" s="191" t="s">
        <v>287</v>
      </c>
      <c r="D88" s="200">
        <v>42217</v>
      </c>
      <c r="E88" s="191">
        <v>3757</v>
      </c>
      <c r="F88" s="191">
        <v>441.12</v>
      </c>
      <c r="G88" s="191">
        <v>896.025</v>
      </c>
      <c r="H88" s="191">
        <v>1337.145</v>
      </c>
      <c r="I88" s="203" t="s">
        <v>288</v>
      </c>
    </row>
    <row r="89" ht="16.15" hidden="1" customHeight="1" spans="1:9">
      <c r="A89" s="191" t="s">
        <v>285</v>
      </c>
      <c r="B89" s="191" t="s">
        <v>286</v>
      </c>
      <c r="C89" s="191" t="s">
        <v>287</v>
      </c>
      <c r="D89" s="200">
        <v>42186</v>
      </c>
      <c r="E89" s="191">
        <v>3030</v>
      </c>
      <c r="F89" s="191">
        <v>324.8</v>
      </c>
      <c r="G89" s="191">
        <v>659.75</v>
      </c>
      <c r="H89" s="191">
        <v>984.55</v>
      </c>
      <c r="I89" s="203" t="s">
        <v>288</v>
      </c>
    </row>
    <row r="90" ht="16.15" hidden="1" customHeight="1" spans="1:9">
      <c r="A90" s="191" t="s">
        <v>285</v>
      </c>
      <c r="B90" s="191" t="s">
        <v>286</v>
      </c>
      <c r="C90" s="191" t="s">
        <v>287</v>
      </c>
      <c r="D90" s="200">
        <v>42156</v>
      </c>
      <c r="E90" s="191">
        <v>3030</v>
      </c>
      <c r="F90" s="191">
        <v>324.8</v>
      </c>
      <c r="G90" s="191">
        <v>659.75</v>
      </c>
      <c r="H90" s="191">
        <v>984.55</v>
      </c>
      <c r="I90" s="203" t="s">
        <v>288</v>
      </c>
    </row>
    <row r="91" ht="16.15" hidden="1" customHeight="1" spans="1:9">
      <c r="A91" s="191" t="s">
        <v>285</v>
      </c>
      <c r="B91" s="191" t="s">
        <v>286</v>
      </c>
      <c r="C91" s="191" t="s">
        <v>287</v>
      </c>
      <c r="D91" s="200">
        <v>42125</v>
      </c>
      <c r="E91" s="191">
        <v>3030</v>
      </c>
      <c r="F91" s="191">
        <v>324.8</v>
      </c>
      <c r="G91" s="191">
        <v>659.75</v>
      </c>
      <c r="H91" s="191">
        <v>984.55</v>
      </c>
      <c r="I91" s="203" t="s">
        <v>288</v>
      </c>
    </row>
    <row r="92" ht="16.15" hidden="1" customHeight="1" spans="1:9">
      <c r="A92" s="191" t="s">
        <v>285</v>
      </c>
      <c r="B92" s="191" t="s">
        <v>286</v>
      </c>
      <c r="C92" s="191" t="s">
        <v>287</v>
      </c>
      <c r="D92" s="200">
        <v>42095</v>
      </c>
      <c r="E92" s="191">
        <v>3030</v>
      </c>
      <c r="F92" s="191">
        <v>324.8</v>
      </c>
      <c r="G92" s="191">
        <v>659.75</v>
      </c>
      <c r="H92" s="191">
        <v>984.55</v>
      </c>
      <c r="I92" s="203" t="s">
        <v>288</v>
      </c>
    </row>
    <row r="93" ht="16.15" hidden="1" customHeight="1" spans="1:9">
      <c r="A93" s="191" t="s">
        <v>285</v>
      </c>
      <c r="B93" s="191" t="s">
        <v>286</v>
      </c>
      <c r="C93" s="191" t="s">
        <v>287</v>
      </c>
      <c r="D93" s="200">
        <v>42064</v>
      </c>
      <c r="E93" s="191">
        <v>3030</v>
      </c>
      <c r="F93" s="191">
        <v>324.8</v>
      </c>
      <c r="G93" s="191">
        <v>659.75</v>
      </c>
      <c r="H93" s="191">
        <v>984.55</v>
      </c>
      <c r="I93" s="203" t="s">
        <v>288</v>
      </c>
    </row>
    <row r="94" ht="16.15" hidden="1" customHeight="1" spans="1:9">
      <c r="A94" s="191" t="s">
        <v>285</v>
      </c>
      <c r="B94" s="191" t="s">
        <v>286</v>
      </c>
      <c r="C94" s="191" t="s">
        <v>287</v>
      </c>
      <c r="D94" s="200">
        <v>42036</v>
      </c>
      <c r="E94" s="191">
        <v>3000</v>
      </c>
      <c r="F94" s="191">
        <v>320</v>
      </c>
      <c r="G94" s="191">
        <v>650</v>
      </c>
      <c r="H94" s="191">
        <v>970</v>
      </c>
      <c r="I94" s="203" t="s">
        <v>288</v>
      </c>
    </row>
    <row r="95" ht="16.15" hidden="1" customHeight="1" spans="1:9">
      <c r="A95" s="191" t="s">
        <v>285</v>
      </c>
      <c r="B95" s="191" t="s">
        <v>286</v>
      </c>
      <c r="C95" s="191" t="s">
        <v>287</v>
      </c>
      <c r="D95" s="200">
        <v>42005</v>
      </c>
      <c r="E95" s="191">
        <v>2808</v>
      </c>
      <c r="F95" s="191">
        <v>289.28</v>
      </c>
      <c r="G95" s="191">
        <v>587.6</v>
      </c>
      <c r="H95" s="191">
        <v>876.88</v>
      </c>
      <c r="I95" s="203" t="s">
        <v>288</v>
      </c>
    </row>
    <row r="96" ht="16.15" hidden="1" customHeight="1" spans="1:9">
      <c r="A96" s="191" t="s">
        <v>285</v>
      </c>
      <c r="B96" s="191" t="s">
        <v>286</v>
      </c>
      <c r="C96" s="191" t="s">
        <v>287</v>
      </c>
      <c r="D96" s="200">
        <v>41974</v>
      </c>
      <c r="E96" s="191">
        <v>2808</v>
      </c>
      <c r="F96" s="191">
        <v>289.28</v>
      </c>
      <c r="G96" s="191">
        <v>587.6</v>
      </c>
      <c r="H96" s="191">
        <v>876.88</v>
      </c>
      <c r="I96" s="203" t="s">
        <v>288</v>
      </c>
    </row>
    <row r="97" ht="16.15" hidden="1" customHeight="1" spans="1:9">
      <c r="A97" s="191" t="s">
        <v>285</v>
      </c>
      <c r="B97" s="191" t="s">
        <v>286</v>
      </c>
      <c r="C97" s="191" t="s">
        <v>287</v>
      </c>
      <c r="D97" s="200">
        <v>41944</v>
      </c>
      <c r="E97" s="191">
        <v>2808</v>
      </c>
      <c r="F97" s="191">
        <v>289.28</v>
      </c>
      <c r="G97" s="191">
        <v>587.6</v>
      </c>
      <c r="H97" s="191">
        <v>876.88</v>
      </c>
      <c r="I97" s="203" t="s">
        <v>288</v>
      </c>
    </row>
    <row r="98" ht="16.15" hidden="1" customHeight="1" spans="1:9">
      <c r="A98" s="191" t="s">
        <v>285</v>
      </c>
      <c r="B98" s="191" t="s">
        <v>286</v>
      </c>
      <c r="C98" s="191" t="s">
        <v>287</v>
      </c>
      <c r="D98" s="200">
        <v>41913</v>
      </c>
      <c r="E98" s="191">
        <v>2808</v>
      </c>
      <c r="F98" s="191">
        <v>289.28</v>
      </c>
      <c r="G98" s="191">
        <v>587.6</v>
      </c>
      <c r="H98" s="191">
        <v>876.88</v>
      </c>
      <c r="I98" s="203" t="s">
        <v>288</v>
      </c>
    </row>
    <row r="99" ht="16.15" hidden="1" customHeight="1" spans="1:9">
      <c r="A99" s="191" t="s">
        <v>285</v>
      </c>
      <c r="B99" s="191" t="s">
        <v>286</v>
      </c>
      <c r="C99" s="191" t="s">
        <v>287</v>
      </c>
      <c r="D99" s="200">
        <v>41883</v>
      </c>
      <c r="E99" s="191">
        <v>2808</v>
      </c>
      <c r="F99" s="191">
        <v>289.28</v>
      </c>
      <c r="G99" s="191">
        <v>587.6</v>
      </c>
      <c r="H99" s="191">
        <v>876.88</v>
      </c>
      <c r="I99" s="203" t="s">
        <v>288</v>
      </c>
    </row>
    <row r="100" ht="16.15" hidden="1" customHeight="1" spans="1:9">
      <c r="A100" s="191" t="s">
        <v>285</v>
      </c>
      <c r="B100" s="191" t="s">
        <v>286</v>
      </c>
      <c r="C100" s="191" t="s">
        <v>287</v>
      </c>
      <c r="D100" s="200">
        <v>41852</v>
      </c>
      <c r="E100" s="191">
        <v>2808</v>
      </c>
      <c r="F100" s="191">
        <v>289.28</v>
      </c>
      <c r="G100" s="191">
        <v>587.6</v>
      </c>
      <c r="H100" s="191">
        <v>876.88</v>
      </c>
      <c r="I100" s="203" t="s">
        <v>288</v>
      </c>
    </row>
    <row r="101" ht="16.15" hidden="1" customHeight="1" spans="1:9">
      <c r="A101" s="191" t="s">
        <v>285</v>
      </c>
      <c r="B101" s="191" t="s">
        <v>286</v>
      </c>
      <c r="C101" s="191" t="s">
        <v>287</v>
      </c>
      <c r="D101" s="200">
        <v>41821</v>
      </c>
      <c r="E101" s="191">
        <v>2808</v>
      </c>
      <c r="F101" s="191">
        <v>289.28</v>
      </c>
      <c r="G101" s="191">
        <v>587.6</v>
      </c>
      <c r="H101" s="191">
        <v>876.88</v>
      </c>
      <c r="I101" s="203" t="s">
        <v>288</v>
      </c>
    </row>
    <row r="102" ht="16.15" hidden="1" customHeight="1" spans="1:9">
      <c r="A102" s="191" t="s">
        <v>285</v>
      </c>
      <c r="B102" s="191" t="s">
        <v>286</v>
      </c>
      <c r="C102" s="191" t="s">
        <v>287</v>
      </c>
      <c r="D102" s="200">
        <v>41791</v>
      </c>
      <c r="E102" s="191">
        <v>2808</v>
      </c>
      <c r="F102" s="191">
        <v>289.28</v>
      </c>
      <c r="G102" s="191">
        <v>587.6</v>
      </c>
      <c r="H102" s="191">
        <v>876.88</v>
      </c>
      <c r="I102" s="203" t="s">
        <v>288</v>
      </c>
    </row>
    <row r="103" ht="16.15" hidden="1" customHeight="1" spans="1:9">
      <c r="A103" s="191" t="s">
        <v>285</v>
      </c>
      <c r="B103" s="191" t="s">
        <v>286</v>
      </c>
      <c r="C103" s="191" t="s">
        <v>287</v>
      </c>
      <c r="D103" s="200">
        <v>41760</v>
      </c>
      <c r="E103" s="191">
        <v>2808</v>
      </c>
      <c r="F103" s="191">
        <v>289.28</v>
      </c>
      <c r="G103" s="191">
        <v>587.6</v>
      </c>
      <c r="H103" s="191">
        <v>876.88</v>
      </c>
      <c r="I103" s="203" t="s">
        <v>288</v>
      </c>
    </row>
    <row r="104" ht="16.15" hidden="1" customHeight="1" spans="1:9">
      <c r="A104" s="191" t="s">
        <v>285</v>
      </c>
      <c r="B104" s="191" t="s">
        <v>286</v>
      </c>
      <c r="C104" s="191" t="s">
        <v>287</v>
      </c>
      <c r="D104" s="200">
        <v>41730</v>
      </c>
      <c r="E104" s="191">
        <v>2808</v>
      </c>
      <c r="F104" s="191">
        <v>289.28</v>
      </c>
      <c r="G104" s="191">
        <v>587.6</v>
      </c>
      <c r="H104" s="191">
        <v>876.88</v>
      </c>
      <c r="I104" s="203" t="s">
        <v>288</v>
      </c>
    </row>
    <row r="105" ht="16.15" hidden="1" customHeight="1" spans="1:9">
      <c r="A105" s="191" t="s">
        <v>285</v>
      </c>
      <c r="B105" s="191" t="s">
        <v>286</v>
      </c>
      <c r="C105" s="191" t="s">
        <v>287</v>
      </c>
      <c r="D105" s="200">
        <v>41699</v>
      </c>
      <c r="E105" s="191">
        <v>2808</v>
      </c>
      <c r="F105" s="191">
        <v>289.28</v>
      </c>
      <c r="G105" s="191">
        <v>587.6</v>
      </c>
      <c r="H105" s="191">
        <v>876.88</v>
      </c>
      <c r="I105" s="203" t="s">
        <v>288</v>
      </c>
    </row>
    <row r="106" ht="16.15" hidden="1" customHeight="1" spans="1:9">
      <c r="A106" s="191" t="s">
        <v>285</v>
      </c>
      <c r="B106" s="191" t="s">
        <v>286</v>
      </c>
      <c r="C106" s="191" t="s">
        <v>287</v>
      </c>
      <c r="D106" s="200">
        <v>41671</v>
      </c>
      <c r="E106" s="191">
        <v>2808</v>
      </c>
      <c r="F106" s="191">
        <v>289.28</v>
      </c>
      <c r="G106" s="191">
        <v>587.6</v>
      </c>
      <c r="H106" s="191">
        <v>876.88</v>
      </c>
      <c r="I106" s="203" t="s">
        <v>288</v>
      </c>
    </row>
    <row r="107" ht="16.15" hidden="1" customHeight="1" spans="1:9">
      <c r="A107" s="191" t="s">
        <v>285</v>
      </c>
      <c r="B107" s="191" t="s">
        <v>286</v>
      </c>
      <c r="C107" s="191" t="s">
        <v>287</v>
      </c>
      <c r="D107" s="200">
        <v>41640</v>
      </c>
      <c r="E107" s="191">
        <v>2600</v>
      </c>
      <c r="F107" s="191">
        <v>256</v>
      </c>
      <c r="G107" s="191">
        <v>520</v>
      </c>
      <c r="H107" s="191">
        <v>776</v>
      </c>
      <c r="I107" s="203" t="s">
        <v>288</v>
      </c>
    </row>
    <row r="108" ht="16.15" hidden="1" customHeight="1" spans="1:9">
      <c r="A108" s="191" t="s">
        <v>285</v>
      </c>
      <c r="B108" s="191" t="s">
        <v>286</v>
      </c>
      <c r="C108" s="191" t="s">
        <v>287</v>
      </c>
      <c r="D108" s="200">
        <v>41609</v>
      </c>
      <c r="E108" s="191">
        <v>2600</v>
      </c>
      <c r="F108" s="191">
        <v>256</v>
      </c>
      <c r="G108" s="191">
        <v>520</v>
      </c>
      <c r="H108" s="191">
        <v>776</v>
      </c>
      <c r="I108" s="203" t="s">
        <v>288</v>
      </c>
    </row>
    <row r="109" ht="16.15" hidden="1" customHeight="1" spans="1:9">
      <c r="A109" s="191" t="s">
        <v>285</v>
      </c>
      <c r="B109" s="191" t="s">
        <v>286</v>
      </c>
      <c r="C109" s="191" t="s">
        <v>287</v>
      </c>
      <c r="D109" s="200">
        <v>41579</v>
      </c>
      <c r="E109" s="191">
        <v>2600</v>
      </c>
      <c r="F109" s="191">
        <v>256</v>
      </c>
      <c r="G109" s="191">
        <v>520</v>
      </c>
      <c r="H109" s="191">
        <v>776</v>
      </c>
      <c r="I109" s="203" t="s">
        <v>288</v>
      </c>
    </row>
    <row r="110" ht="16.15" hidden="1" customHeight="1" spans="1:9">
      <c r="A110" s="191" t="s">
        <v>285</v>
      </c>
      <c r="B110" s="191" t="s">
        <v>286</v>
      </c>
      <c r="C110" s="191" t="s">
        <v>287</v>
      </c>
      <c r="D110" s="200">
        <v>41548</v>
      </c>
      <c r="E110" s="191">
        <v>2600</v>
      </c>
      <c r="F110" s="191">
        <v>256</v>
      </c>
      <c r="G110" s="191">
        <v>520</v>
      </c>
      <c r="H110" s="191">
        <v>776</v>
      </c>
      <c r="I110" s="203" t="s">
        <v>288</v>
      </c>
    </row>
    <row r="111" ht="16.15" hidden="1" customHeight="1" spans="1:9">
      <c r="A111" s="191" t="s">
        <v>285</v>
      </c>
      <c r="B111" s="191" t="s">
        <v>286</v>
      </c>
      <c r="C111" s="191" t="s">
        <v>287</v>
      </c>
      <c r="D111" s="200">
        <v>41518</v>
      </c>
      <c r="E111" s="191">
        <v>2600</v>
      </c>
      <c r="F111" s="191">
        <v>256</v>
      </c>
      <c r="G111" s="191">
        <v>520</v>
      </c>
      <c r="H111" s="191">
        <v>776</v>
      </c>
      <c r="I111" s="203" t="s">
        <v>288</v>
      </c>
    </row>
    <row r="112" ht="16.15" hidden="1" customHeight="1" spans="1:9">
      <c r="A112" s="191" t="s">
        <v>285</v>
      </c>
      <c r="B112" s="191" t="s">
        <v>286</v>
      </c>
      <c r="C112" s="191" t="s">
        <v>287</v>
      </c>
      <c r="D112" s="200">
        <v>41487</v>
      </c>
      <c r="E112" s="191">
        <v>2600</v>
      </c>
      <c r="F112" s="191">
        <v>256</v>
      </c>
      <c r="G112" s="191">
        <v>520</v>
      </c>
      <c r="H112" s="191">
        <v>776</v>
      </c>
      <c r="I112" s="203" t="s">
        <v>288</v>
      </c>
    </row>
    <row r="113" ht="16.15" hidden="1" customHeight="1" spans="1:9">
      <c r="A113" s="191" t="s">
        <v>285</v>
      </c>
      <c r="B113" s="191" t="s">
        <v>286</v>
      </c>
      <c r="C113" s="191" t="s">
        <v>287</v>
      </c>
      <c r="D113" s="200">
        <v>41456</v>
      </c>
      <c r="E113" s="191">
        <v>2600</v>
      </c>
      <c r="F113" s="191">
        <v>256</v>
      </c>
      <c r="G113" s="191">
        <v>520</v>
      </c>
      <c r="H113" s="191">
        <v>776</v>
      </c>
      <c r="I113" s="203" t="s">
        <v>288</v>
      </c>
    </row>
    <row r="114" ht="16.15" hidden="1" customHeight="1" spans="1:9">
      <c r="A114" s="191" t="s">
        <v>285</v>
      </c>
      <c r="B114" s="191" t="s">
        <v>286</v>
      </c>
      <c r="C114" s="191" t="s">
        <v>287</v>
      </c>
      <c r="D114" s="200">
        <v>41426</v>
      </c>
      <c r="E114" s="191">
        <v>2600</v>
      </c>
      <c r="F114" s="191">
        <v>256</v>
      </c>
      <c r="G114" s="191">
        <v>520</v>
      </c>
      <c r="H114" s="191">
        <v>776</v>
      </c>
      <c r="I114" s="203" t="s">
        <v>288</v>
      </c>
    </row>
    <row r="115" ht="16.15" hidden="1" customHeight="1" spans="1:9">
      <c r="A115" s="191" t="s">
        <v>285</v>
      </c>
      <c r="B115" s="191" t="s">
        <v>286</v>
      </c>
      <c r="C115" s="191" t="s">
        <v>287</v>
      </c>
      <c r="D115" s="200">
        <v>41395</v>
      </c>
      <c r="E115" s="191">
        <v>2600</v>
      </c>
      <c r="F115" s="191">
        <v>256</v>
      </c>
      <c r="G115" s="191">
        <v>520</v>
      </c>
      <c r="H115" s="191">
        <v>776</v>
      </c>
      <c r="I115" s="203" t="s">
        <v>288</v>
      </c>
    </row>
    <row r="116" ht="16.15" hidden="1" customHeight="1" spans="1:9">
      <c r="A116" s="191" t="s">
        <v>285</v>
      </c>
      <c r="B116" s="191" t="s">
        <v>286</v>
      </c>
      <c r="C116" s="191" t="s">
        <v>287</v>
      </c>
      <c r="D116" s="200">
        <v>41365</v>
      </c>
      <c r="E116" s="191">
        <v>2600</v>
      </c>
      <c r="F116" s="191">
        <v>256</v>
      </c>
      <c r="G116" s="191">
        <v>520</v>
      </c>
      <c r="H116" s="191">
        <v>776</v>
      </c>
      <c r="I116" s="203" t="s">
        <v>288</v>
      </c>
    </row>
    <row r="117" ht="16.15" hidden="1" customHeight="1" spans="1:9">
      <c r="A117" s="191" t="s">
        <v>285</v>
      </c>
      <c r="B117" s="191" t="s">
        <v>286</v>
      </c>
      <c r="C117" s="191" t="s">
        <v>287</v>
      </c>
      <c r="D117" s="200">
        <v>41334</v>
      </c>
      <c r="E117" s="191">
        <v>2600</v>
      </c>
      <c r="F117" s="191">
        <v>256</v>
      </c>
      <c r="G117" s="191">
        <v>520</v>
      </c>
      <c r="H117" s="191">
        <v>776</v>
      </c>
      <c r="I117" s="203" t="s">
        <v>288</v>
      </c>
    </row>
    <row r="118" ht="16.15" hidden="1" customHeight="1" spans="1:9">
      <c r="A118" s="191" t="s">
        <v>285</v>
      </c>
      <c r="B118" s="191" t="s">
        <v>286</v>
      </c>
      <c r="C118" s="191" t="s">
        <v>287</v>
      </c>
      <c r="D118" s="200">
        <v>41306</v>
      </c>
      <c r="E118" s="191">
        <v>2500</v>
      </c>
      <c r="F118" s="191">
        <v>240</v>
      </c>
      <c r="G118" s="191">
        <v>487.5</v>
      </c>
      <c r="H118" s="191">
        <v>727.5</v>
      </c>
      <c r="I118" s="203" t="s">
        <v>288</v>
      </c>
    </row>
    <row r="119" ht="16.15" hidden="1" customHeight="1" spans="1:9">
      <c r="A119" s="191" t="s">
        <v>285</v>
      </c>
      <c r="B119" s="191" t="s">
        <v>286</v>
      </c>
      <c r="C119" s="191" t="s">
        <v>287</v>
      </c>
      <c r="D119" s="200">
        <v>41275</v>
      </c>
      <c r="E119" s="191">
        <v>2500</v>
      </c>
      <c r="F119" s="191">
        <v>240</v>
      </c>
      <c r="G119" s="191">
        <v>487.5</v>
      </c>
      <c r="H119" s="191">
        <v>727.5</v>
      </c>
      <c r="I119" s="203" t="s">
        <v>288</v>
      </c>
    </row>
    <row r="120" ht="16.15" hidden="1" customHeight="1" spans="1:9">
      <c r="A120" s="191" t="s">
        <v>285</v>
      </c>
      <c r="B120" s="191" t="s">
        <v>286</v>
      </c>
      <c r="C120" s="191" t="s">
        <v>287</v>
      </c>
      <c r="D120" s="200">
        <v>41244</v>
      </c>
      <c r="E120" s="191">
        <v>2500</v>
      </c>
      <c r="F120" s="191">
        <v>240</v>
      </c>
      <c r="G120" s="191">
        <v>375</v>
      </c>
      <c r="H120" s="191">
        <v>615</v>
      </c>
      <c r="I120" s="203" t="s">
        <v>288</v>
      </c>
    </row>
    <row r="121" ht="16.15" hidden="1" customHeight="1" spans="1:9">
      <c r="A121" s="191" t="s">
        <v>285</v>
      </c>
      <c r="B121" s="191" t="s">
        <v>286</v>
      </c>
      <c r="C121" s="191" t="s">
        <v>287</v>
      </c>
      <c r="D121" s="200">
        <v>41214</v>
      </c>
      <c r="E121" s="191">
        <v>2500</v>
      </c>
      <c r="F121" s="191">
        <v>240</v>
      </c>
      <c r="G121" s="191">
        <v>375</v>
      </c>
      <c r="H121" s="191">
        <v>615</v>
      </c>
      <c r="I121" s="203" t="s">
        <v>288</v>
      </c>
    </row>
    <row r="122" ht="16.15" hidden="1" customHeight="1" spans="1:9">
      <c r="A122" s="191" t="s">
        <v>285</v>
      </c>
      <c r="B122" s="191" t="s">
        <v>286</v>
      </c>
      <c r="C122" s="191" t="s">
        <v>287</v>
      </c>
      <c r="D122" s="200">
        <v>41183</v>
      </c>
      <c r="E122" s="191">
        <v>2500</v>
      </c>
      <c r="F122" s="191">
        <v>240</v>
      </c>
      <c r="G122" s="191">
        <v>375</v>
      </c>
      <c r="H122" s="191">
        <v>615</v>
      </c>
      <c r="I122" s="203" t="s">
        <v>288</v>
      </c>
    </row>
    <row r="123" ht="16.15" hidden="1" customHeight="1" spans="1:9">
      <c r="A123" s="191" t="s">
        <v>285</v>
      </c>
      <c r="B123" s="191" t="s">
        <v>286</v>
      </c>
      <c r="C123" s="191" t="s">
        <v>287</v>
      </c>
      <c r="D123" s="200">
        <v>41153</v>
      </c>
      <c r="E123" s="191">
        <v>2500</v>
      </c>
      <c r="F123" s="191">
        <v>240</v>
      </c>
      <c r="G123" s="191">
        <v>375</v>
      </c>
      <c r="H123" s="191">
        <v>615</v>
      </c>
      <c r="I123" s="203" t="s">
        <v>288</v>
      </c>
    </row>
    <row r="124" ht="16.15" hidden="1" customHeight="1" spans="1:9">
      <c r="A124" s="191" t="s">
        <v>285</v>
      </c>
      <c r="B124" s="191" t="s">
        <v>286</v>
      </c>
      <c r="C124" s="191" t="s">
        <v>287</v>
      </c>
      <c r="D124" s="200">
        <v>41122</v>
      </c>
      <c r="E124" s="191">
        <v>2500</v>
      </c>
      <c r="F124" s="191">
        <v>240</v>
      </c>
      <c r="G124" s="191">
        <v>375</v>
      </c>
      <c r="H124" s="191">
        <v>615</v>
      </c>
      <c r="I124" s="203" t="s">
        <v>288</v>
      </c>
    </row>
    <row r="125" ht="16.15" hidden="1" customHeight="1" spans="1:9">
      <c r="A125" s="191" t="s">
        <v>285</v>
      </c>
      <c r="B125" s="191" t="s">
        <v>286</v>
      </c>
      <c r="C125" s="191" t="s">
        <v>287</v>
      </c>
      <c r="D125" s="200">
        <v>41091</v>
      </c>
      <c r="E125" s="191">
        <v>2500</v>
      </c>
      <c r="F125" s="191">
        <v>240</v>
      </c>
      <c r="G125" s="191">
        <v>375</v>
      </c>
      <c r="H125" s="191">
        <v>615</v>
      </c>
      <c r="I125" s="203" t="s">
        <v>288</v>
      </c>
    </row>
    <row r="126" ht="16.15" hidden="1" customHeight="1" spans="1:9">
      <c r="A126" s="191" t="s">
        <v>285</v>
      </c>
      <c r="B126" s="191" t="s">
        <v>286</v>
      </c>
      <c r="C126" s="191" t="s">
        <v>287</v>
      </c>
      <c r="D126" s="200">
        <v>41061</v>
      </c>
      <c r="E126" s="191">
        <v>2500</v>
      </c>
      <c r="F126" s="191">
        <v>240</v>
      </c>
      <c r="G126" s="191">
        <v>375</v>
      </c>
      <c r="H126" s="191">
        <v>615</v>
      </c>
      <c r="I126" s="203" t="s">
        <v>288</v>
      </c>
    </row>
    <row r="127" ht="16.15" hidden="1" customHeight="1" spans="1:9">
      <c r="A127" s="191" t="s">
        <v>285</v>
      </c>
      <c r="B127" s="191" t="s">
        <v>286</v>
      </c>
      <c r="C127" s="191" t="s">
        <v>287</v>
      </c>
      <c r="D127" s="200">
        <v>41030</v>
      </c>
      <c r="E127" s="191">
        <v>11200</v>
      </c>
      <c r="F127" s="191">
        <v>1632</v>
      </c>
      <c r="G127" s="191">
        <v>2550</v>
      </c>
      <c r="H127" s="191">
        <v>4182</v>
      </c>
      <c r="I127" s="203" t="s">
        <v>288</v>
      </c>
    </row>
    <row r="128" ht="16.15" hidden="1" customHeight="1" spans="1:9">
      <c r="A128" s="191" t="s">
        <v>285</v>
      </c>
      <c r="B128" s="191" t="s">
        <v>286</v>
      </c>
      <c r="C128" s="191" t="s">
        <v>287</v>
      </c>
      <c r="D128" s="200">
        <v>41000</v>
      </c>
      <c r="E128" s="191">
        <v>11200</v>
      </c>
      <c r="F128" s="191">
        <v>1632</v>
      </c>
      <c r="G128" s="191">
        <v>2550</v>
      </c>
      <c r="H128" s="191">
        <v>4182</v>
      </c>
      <c r="I128" s="203" t="s">
        <v>288</v>
      </c>
    </row>
    <row r="129" ht="16.15" hidden="1" customHeight="1" spans="1:9">
      <c r="A129" s="191" t="s">
        <v>285</v>
      </c>
      <c r="B129" s="191" t="s">
        <v>286</v>
      </c>
      <c r="C129" s="191" t="s">
        <v>287</v>
      </c>
      <c r="D129" s="200">
        <v>40969</v>
      </c>
      <c r="E129" s="191">
        <v>11200</v>
      </c>
      <c r="F129" s="191">
        <v>1632</v>
      </c>
      <c r="G129" s="191">
        <v>2550</v>
      </c>
      <c r="H129" s="191">
        <v>4182</v>
      </c>
      <c r="I129" s="203" t="s">
        <v>288</v>
      </c>
    </row>
    <row r="130" ht="16.15" hidden="1" customHeight="1" spans="1:9">
      <c r="A130" s="191" t="s">
        <v>285</v>
      </c>
      <c r="B130" s="191" t="s">
        <v>286</v>
      </c>
      <c r="C130" s="191" t="s">
        <v>287</v>
      </c>
      <c r="D130" s="200">
        <v>40940</v>
      </c>
      <c r="E130" s="191">
        <v>11200</v>
      </c>
      <c r="F130" s="191">
        <v>1632</v>
      </c>
      <c r="G130" s="191">
        <v>2550</v>
      </c>
      <c r="H130" s="191">
        <v>4182</v>
      </c>
      <c r="I130" s="203" t="s">
        <v>288</v>
      </c>
    </row>
    <row r="131" ht="16.15" hidden="1" customHeight="1" spans="1:9">
      <c r="A131" s="191" t="s">
        <v>285</v>
      </c>
      <c r="B131" s="191" t="s">
        <v>286</v>
      </c>
      <c r="C131" s="191" t="s">
        <v>287</v>
      </c>
      <c r="D131" s="200">
        <v>40909</v>
      </c>
      <c r="E131" s="191">
        <v>11200</v>
      </c>
      <c r="F131" s="191">
        <v>1632</v>
      </c>
      <c r="G131" s="191">
        <v>2550</v>
      </c>
      <c r="H131" s="191">
        <v>4182</v>
      </c>
      <c r="I131" s="203" t="s">
        <v>288</v>
      </c>
    </row>
    <row r="132" ht="16.15" hidden="1" customHeight="1" spans="1:9">
      <c r="A132" s="191" t="s">
        <v>285</v>
      </c>
      <c r="B132" s="191" t="s">
        <v>286</v>
      </c>
      <c r="C132" s="191" t="s">
        <v>287</v>
      </c>
      <c r="D132" s="200">
        <v>40878</v>
      </c>
      <c r="E132" s="191">
        <v>11200</v>
      </c>
      <c r="F132" s="191">
        <v>1632</v>
      </c>
      <c r="G132" s="191">
        <v>2550</v>
      </c>
      <c r="H132" s="191">
        <v>4182</v>
      </c>
      <c r="I132" s="203" t="s">
        <v>288</v>
      </c>
    </row>
    <row r="133" ht="16.15" hidden="1" customHeight="1" spans="1:9">
      <c r="A133" s="191" t="s">
        <v>285</v>
      </c>
      <c r="B133" s="191" t="s">
        <v>286</v>
      </c>
      <c r="C133" s="191" t="s">
        <v>287</v>
      </c>
      <c r="D133" s="200">
        <v>40848</v>
      </c>
      <c r="E133" s="191">
        <v>11200</v>
      </c>
      <c r="F133" s="191">
        <v>1632</v>
      </c>
      <c r="G133" s="191">
        <v>2550</v>
      </c>
      <c r="H133" s="191">
        <v>4182</v>
      </c>
      <c r="I133" s="203" t="s">
        <v>288</v>
      </c>
    </row>
    <row r="134" ht="16.15" hidden="1" customHeight="1" spans="1:9">
      <c r="A134" s="191" t="s">
        <v>285</v>
      </c>
      <c r="B134" s="191" t="s">
        <v>286</v>
      </c>
      <c r="C134" s="191" t="s">
        <v>287</v>
      </c>
      <c r="D134" s="200">
        <v>40817</v>
      </c>
      <c r="E134" s="191">
        <v>11200</v>
      </c>
      <c r="F134" s="191">
        <v>1632</v>
      </c>
      <c r="G134" s="191">
        <v>2550</v>
      </c>
      <c r="H134" s="191">
        <v>4182</v>
      </c>
      <c r="I134" s="203" t="s">
        <v>288</v>
      </c>
    </row>
    <row r="135" ht="16.15" hidden="1" customHeight="1" spans="1:9">
      <c r="A135" s="191" t="s">
        <v>285</v>
      </c>
      <c r="B135" s="191" t="s">
        <v>286</v>
      </c>
      <c r="C135" s="191" t="s">
        <v>287</v>
      </c>
      <c r="D135" s="200">
        <v>40787</v>
      </c>
      <c r="E135" s="191">
        <v>11200</v>
      </c>
      <c r="F135" s="191">
        <v>1632</v>
      </c>
      <c r="G135" s="191">
        <v>2550</v>
      </c>
      <c r="H135" s="191">
        <v>4182</v>
      </c>
      <c r="I135" s="203" t="s">
        <v>288</v>
      </c>
    </row>
    <row r="136" ht="16.15" hidden="1" customHeight="1" spans="1:9">
      <c r="A136" s="191" t="s">
        <v>285</v>
      </c>
      <c r="B136" s="191" t="s">
        <v>286</v>
      </c>
      <c r="C136" s="191" t="s">
        <v>287</v>
      </c>
      <c r="D136" s="200">
        <v>40756</v>
      </c>
      <c r="E136" s="191">
        <v>11200</v>
      </c>
      <c r="F136" s="191">
        <v>1632</v>
      </c>
      <c r="G136" s="191">
        <v>2550</v>
      </c>
      <c r="H136" s="191">
        <v>4182</v>
      </c>
      <c r="I136" s="203" t="s">
        <v>288</v>
      </c>
    </row>
    <row r="137" ht="16.15" hidden="1" customHeight="1" spans="1:9">
      <c r="A137" s="191" t="s">
        <v>285</v>
      </c>
      <c r="B137" s="191" t="s">
        <v>286</v>
      </c>
      <c r="C137" s="191" t="s">
        <v>287</v>
      </c>
      <c r="D137" s="200">
        <v>40725</v>
      </c>
      <c r="E137" s="191">
        <v>11200</v>
      </c>
      <c r="F137" s="191">
        <v>1632</v>
      </c>
      <c r="G137" s="191">
        <v>2550</v>
      </c>
      <c r="H137" s="191">
        <v>4182</v>
      </c>
      <c r="I137" s="203" t="s">
        <v>288</v>
      </c>
    </row>
    <row r="138" ht="16.15" hidden="1" customHeight="1" spans="1:9">
      <c r="A138" s="191" t="s">
        <v>285</v>
      </c>
      <c r="B138" s="191" t="s">
        <v>286</v>
      </c>
      <c r="C138" s="191" t="s">
        <v>287</v>
      </c>
      <c r="D138" s="200">
        <v>40695</v>
      </c>
      <c r="E138" s="191">
        <v>11200</v>
      </c>
      <c r="F138" s="191">
        <v>1632</v>
      </c>
      <c r="G138" s="191">
        <v>2550</v>
      </c>
      <c r="H138" s="191">
        <v>4182</v>
      </c>
      <c r="I138" s="203" t="s">
        <v>288</v>
      </c>
    </row>
    <row r="139" ht="16.15" hidden="1" customHeight="1" spans="1:9">
      <c r="A139" s="191" t="s">
        <v>285</v>
      </c>
      <c r="B139" s="191" t="s">
        <v>286</v>
      </c>
      <c r="C139" s="191" t="s">
        <v>287</v>
      </c>
      <c r="D139" s="200">
        <v>40664</v>
      </c>
      <c r="E139" s="191">
        <v>11200</v>
      </c>
      <c r="F139" s="191">
        <v>1632</v>
      </c>
      <c r="G139" s="191">
        <v>2550</v>
      </c>
      <c r="H139" s="191">
        <v>4182</v>
      </c>
      <c r="I139" s="203" t="s">
        <v>288</v>
      </c>
    </row>
    <row r="140" ht="16.15" hidden="1" customHeight="1" spans="1:9">
      <c r="A140" s="191" t="s">
        <v>285</v>
      </c>
      <c r="B140" s="191" t="s">
        <v>286</v>
      </c>
      <c r="C140" s="191" t="s">
        <v>287</v>
      </c>
      <c r="D140" s="200">
        <v>40634</v>
      </c>
      <c r="E140" s="191">
        <v>11200</v>
      </c>
      <c r="F140" s="191">
        <v>1632</v>
      </c>
      <c r="G140" s="191">
        <v>2550</v>
      </c>
      <c r="H140" s="191">
        <v>4182</v>
      </c>
      <c r="I140" s="203" t="s">
        <v>288</v>
      </c>
    </row>
    <row r="141" ht="16.15" hidden="1" customHeight="1" spans="1:9">
      <c r="A141" s="191" t="s">
        <v>285</v>
      </c>
      <c r="B141" s="191" t="s">
        <v>286</v>
      </c>
      <c r="C141" s="191" t="s">
        <v>287</v>
      </c>
      <c r="D141" s="200">
        <v>40603</v>
      </c>
      <c r="E141" s="191">
        <v>10000</v>
      </c>
      <c r="F141" s="191">
        <v>1440</v>
      </c>
      <c r="G141" s="191">
        <v>2250</v>
      </c>
      <c r="H141" s="191">
        <v>3690</v>
      </c>
      <c r="I141" s="203" t="s">
        <v>288</v>
      </c>
    </row>
    <row r="142" ht="16.15" hidden="1" customHeight="1" spans="1:9">
      <c r="A142" s="191" t="s">
        <v>285</v>
      </c>
      <c r="B142" s="191" t="s">
        <v>286</v>
      </c>
      <c r="C142" s="191" t="s">
        <v>287</v>
      </c>
      <c r="D142" s="200">
        <v>40575</v>
      </c>
      <c r="E142" s="191">
        <v>10000</v>
      </c>
      <c r="F142" s="191">
        <v>1440</v>
      </c>
      <c r="G142" s="191">
        <v>2250</v>
      </c>
      <c r="H142" s="191">
        <v>3690</v>
      </c>
      <c r="I142" s="203" t="s">
        <v>288</v>
      </c>
    </row>
    <row r="143" ht="16.15" hidden="1" customHeight="1" spans="1:9">
      <c r="A143" s="191" t="s">
        <v>285</v>
      </c>
      <c r="B143" s="191" t="s">
        <v>286</v>
      </c>
      <c r="C143" s="191" t="s">
        <v>287</v>
      </c>
      <c r="D143" s="200">
        <v>40544</v>
      </c>
      <c r="E143" s="191">
        <v>10000</v>
      </c>
      <c r="F143" s="191">
        <v>1440</v>
      </c>
      <c r="G143" s="191">
        <v>2250</v>
      </c>
      <c r="H143" s="191">
        <v>3690</v>
      </c>
      <c r="I143" s="203" t="s">
        <v>288</v>
      </c>
    </row>
    <row r="144" ht="16.15" hidden="1" customHeight="1" spans="1:9">
      <c r="A144" s="191" t="s">
        <v>285</v>
      </c>
      <c r="B144" s="191" t="s">
        <v>286</v>
      </c>
      <c r="C144" s="191" t="s">
        <v>287</v>
      </c>
      <c r="D144" s="200">
        <v>40513</v>
      </c>
      <c r="E144" s="191">
        <v>10000</v>
      </c>
      <c r="F144" s="191">
        <v>1440</v>
      </c>
      <c r="G144" s="191">
        <v>2250</v>
      </c>
      <c r="H144" s="191">
        <v>3690</v>
      </c>
      <c r="I144" s="203" t="s">
        <v>288</v>
      </c>
    </row>
    <row r="145" ht="16.15" hidden="1" customHeight="1" spans="1:9">
      <c r="A145" s="191" t="s">
        <v>285</v>
      </c>
      <c r="B145" s="191" t="s">
        <v>286</v>
      </c>
      <c r="C145" s="191" t="s">
        <v>287</v>
      </c>
      <c r="D145" s="200">
        <v>40483</v>
      </c>
      <c r="E145" s="191">
        <v>10000</v>
      </c>
      <c r="F145" s="191">
        <v>1440</v>
      </c>
      <c r="G145" s="191">
        <v>2250</v>
      </c>
      <c r="H145" s="191">
        <v>3690</v>
      </c>
      <c r="I145" s="203" t="s">
        <v>288</v>
      </c>
    </row>
    <row r="146" ht="16.15" hidden="1" customHeight="1" spans="1:9">
      <c r="A146" s="191" t="s">
        <v>285</v>
      </c>
      <c r="B146" s="191" t="s">
        <v>286</v>
      </c>
      <c r="C146" s="191" t="s">
        <v>287</v>
      </c>
      <c r="D146" s="200">
        <v>40452</v>
      </c>
      <c r="E146" s="191">
        <v>10000</v>
      </c>
      <c r="F146" s="191">
        <v>1440</v>
      </c>
      <c r="G146" s="191">
        <v>2250</v>
      </c>
      <c r="H146" s="191">
        <v>3690</v>
      </c>
      <c r="I146" s="203" t="s">
        <v>288</v>
      </c>
    </row>
    <row r="147" ht="16.15" hidden="1" customHeight="1" spans="1:9">
      <c r="A147" s="191" t="s">
        <v>285</v>
      </c>
      <c r="B147" s="191" t="s">
        <v>286</v>
      </c>
      <c r="C147" s="191" t="s">
        <v>287</v>
      </c>
      <c r="D147" s="200">
        <v>40422</v>
      </c>
      <c r="E147" s="191">
        <v>10000</v>
      </c>
      <c r="F147" s="191">
        <v>1440</v>
      </c>
      <c r="G147" s="191">
        <v>2250</v>
      </c>
      <c r="H147" s="191">
        <v>3690</v>
      </c>
      <c r="I147" s="203" t="s">
        <v>288</v>
      </c>
    </row>
    <row r="148" ht="16.15" hidden="1" customHeight="1" spans="1:9">
      <c r="A148" s="191" t="s">
        <v>285</v>
      </c>
      <c r="B148" s="191" t="s">
        <v>286</v>
      </c>
      <c r="C148" s="191" t="s">
        <v>287</v>
      </c>
      <c r="D148" s="200">
        <v>40391</v>
      </c>
      <c r="E148" s="191">
        <v>10000</v>
      </c>
      <c r="F148" s="191">
        <v>1440</v>
      </c>
      <c r="G148" s="191">
        <v>2250</v>
      </c>
      <c r="H148" s="191">
        <v>3690</v>
      </c>
      <c r="I148" s="203" t="s">
        <v>288</v>
      </c>
    </row>
    <row r="149" ht="16.15" hidden="1" customHeight="1" spans="1:9">
      <c r="A149" s="191" t="s">
        <v>285</v>
      </c>
      <c r="B149" s="191" t="s">
        <v>286</v>
      </c>
      <c r="C149" s="191" t="s">
        <v>287</v>
      </c>
      <c r="D149" s="200">
        <v>40360</v>
      </c>
      <c r="E149" s="191">
        <v>10000</v>
      </c>
      <c r="F149" s="191">
        <v>1440</v>
      </c>
      <c r="G149" s="191">
        <v>2250</v>
      </c>
      <c r="H149" s="191">
        <v>3690</v>
      </c>
      <c r="I149" s="203" t="s">
        <v>288</v>
      </c>
    </row>
    <row r="150" ht="16.15" hidden="1" customHeight="1" spans="1:9">
      <c r="A150" s="191" t="s">
        <v>285</v>
      </c>
      <c r="B150" s="191" t="s">
        <v>286</v>
      </c>
      <c r="C150" s="191" t="s">
        <v>287</v>
      </c>
      <c r="D150" s="200">
        <v>40330</v>
      </c>
      <c r="E150" s="191">
        <v>10000</v>
      </c>
      <c r="F150" s="191">
        <v>1440</v>
      </c>
      <c r="G150" s="191">
        <v>2250</v>
      </c>
      <c r="H150" s="191">
        <v>3690</v>
      </c>
      <c r="I150" s="203" t="s">
        <v>288</v>
      </c>
    </row>
    <row r="151" ht="16.15" hidden="1" customHeight="1" spans="1:9">
      <c r="A151" s="191" t="s">
        <v>285</v>
      </c>
      <c r="B151" s="191" t="s">
        <v>286</v>
      </c>
      <c r="C151" s="191" t="s">
        <v>287</v>
      </c>
      <c r="D151" s="200">
        <v>40299</v>
      </c>
      <c r="E151" s="191">
        <v>10000</v>
      </c>
      <c r="F151" s="191">
        <v>1440</v>
      </c>
      <c r="G151" s="191">
        <v>2250</v>
      </c>
      <c r="H151" s="191">
        <v>3690</v>
      </c>
      <c r="I151" s="203" t="s">
        <v>288</v>
      </c>
    </row>
    <row r="152" ht="16.15" hidden="1" customHeight="1" spans="1:9">
      <c r="A152" s="191" t="s">
        <v>285</v>
      </c>
      <c r="B152" s="191" t="s">
        <v>286</v>
      </c>
      <c r="C152" s="191" t="s">
        <v>287</v>
      </c>
      <c r="D152" s="200">
        <v>40269</v>
      </c>
      <c r="E152" s="191">
        <v>9200</v>
      </c>
      <c r="F152" s="191">
        <v>1312</v>
      </c>
      <c r="G152" s="191">
        <v>2050</v>
      </c>
      <c r="H152" s="191">
        <v>3362</v>
      </c>
      <c r="I152" s="203" t="s">
        <v>288</v>
      </c>
    </row>
    <row r="153" ht="16.15" hidden="1" customHeight="1" spans="1:9">
      <c r="A153" s="191" t="s">
        <v>285</v>
      </c>
      <c r="B153" s="191" t="s">
        <v>286</v>
      </c>
      <c r="C153" s="191" t="s">
        <v>287</v>
      </c>
      <c r="D153" s="200">
        <v>40238</v>
      </c>
      <c r="E153" s="191">
        <v>9200</v>
      </c>
      <c r="F153" s="191">
        <v>1312</v>
      </c>
      <c r="G153" s="191">
        <v>2050</v>
      </c>
      <c r="H153" s="191">
        <v>3362</v>
      </c>
      <c r="I153" s="203" t="s">
        <v>288</v>
      </c>
    </row>
    <row r="154" ht="16.15" hidden="1" customHeight="1" spans="1:9">
      <c r="A154" s="191" t="s">
        <v>285</v>
      </c>
      <c r="B154" s="191" t="s">
        <v>286</v>
      </c>
      <c r="C154" s="191" t="s">
        <v>287</v>
      </c>
      <c r="D154" s="200">
        <v>40210</v>
      </c>
      <c r="E154" s="191">
        <v>9200</v>
      </c>
      <c r="F154" s="191">
        <v>1312</v>
      </c>
      <c r="G154" s="191">
        <v>2050</v>
      </c>
      <c r="H154" s="191">
        <v>3362</v>
      </c>
      <c r="I154" s="203" t="s">
        <v>288</v>
      </c>
    </row>
    <row r="155" ht="16.15" hidden="1" customHeight="1" spans="1:9">
      <c r="A155" s="191" t="s">
        <v>285</v>
      </c>
      <c r="B155" s="191" t="s">
        <v>286</v>
      </c>
      <c r="C155" s="191" t="s">
        <v>287</v>
      </c>
      <c r="D155" s="200">
        <v>40179</v>
      </c>
      <c r="E155" s="191">
        <v>9200</v>
      </c>
      <c r="F155" s="191">
        <v>1312</v>
      </c>
      <c r="G155" s="191">
        <v>2050</v>
      </c>
      <c r="H155" s="191">
        <v>3362</v>
      </c>
      <c r="I155" s="203" t="s">
        <v>288</v>
      </c>
    </row>
    <row r="156" ht="16.15" hidden="1" customHeight="1" spans="1:9">
      <c r="A156" s="191" t="s">
        <v>285</v>
      </c>
      <c r="B156" s="191" t="s">
        <v>286</v>
      </c>
      <c r="C156" s="191" t="s">
        <v>287</v>
      </c>
      <c r="D156" s="200">
        <v>40148</v>
      </c>
      <c r="E156" s="191">
        <v>9200</v>
      </c>
      <c r="F156" s="191">
        <v>1312</v>
      </c>
      <c r="G156" s="191">
        <v>2050</v>
      </c>
      <c r="H156" s="191">
        <v>3362</v>
      </c>
      <c r="I156" s="203" t="s">
        <v>288</v>
      </c>
    </row>
    <row r="157" ht="16.15" hidden="1" customHeight="1" spans="1:9">
      <c r="A157" s="191" t="s">
        <v>285</v>
      </c>
      <c r="B157" s="191" t="s">
        <v>286</v>
      </c>
      <c r="C157" s="191" t="s">
        <v>287</v>
      </c>
      <c r="D157" s="200">
        <v>40118</v>
      </c>
      <c r="E157" s="191">
        <v>8500</v>
      </c>
      <c r="F157" s="191">
        <v>1200</v>
      </c>
      <c r="G157" s="191">
        <v>1875</v>
      </c>
      <c r="H157" s="191">
        <v>3075</v>
      </c>
      <c r="I157" s="203" t="s">
        <v>288</v>
      </c>
    </row>
    <row r="158" ht="16.15" hidden="1" customHeight="1" spans="1:9">
      <c r="A158" s="191" t="s">
        <v>285</v>
      </c>
      <c r="B158" s="191" t="s">
        <v>286</v>
      </c>
      <c r="C158" s="191" t="s">
        <v>287</v>
      </c>
      <c r="D158" s="200">
        <v>40087</v>
      </c>
      <c r="E158" s="191">
        <v>8500</v>
      </c>
      <c r="F158" s="191">
        <v>1200</v>
      </c>
      <c r="G158" s="191">
        <v>1875</v>
      </c>
      <c r="H158" s="191">
        <v>3075</v>
      </c>
      <c r="I158" s="203" t="s">
        <v>288</v>
      </c>
    </row>
    <row r="159" ht="16.15" hidden="1" customHeight="1" spans="1:9">
      <c r="A159" s="191" t="s">
        <v>285</v>
      </c>
      <c r="B159" s="191" t="s">
        <v>286</v>
      </c>
      <c r="C159" s="191" t="s">
        <v>287</v>
      </c>
      <c r="D159" s="200">
        <v>40057</v>
      </c>
      <c r="E159" s="191">
        <v>8500</v>
      </c>
      <c r="F159" s="191">
        <v>1200</v>
      </c>
      <c r="G159" s="191">
        <v>1875</v>
      </c>
      <c r="H159" s="191">
        <v>3075</v>
      </c>
      <c r="I159" s="203" t="s">
        <v>288</v>
      </c>
    </row>
    <row r="160" ht="16.15" hidden="1" customHeight="1" spans="1:9">
      <c r="A160" s="191" t="s">
        <v>285</v>
      </c>
      <c r="B160" s="191" t="s">
        <v>286</v>
      </c>
      <c r="C160" s="191" t="s">
        <v>287</v>
      </c>
      <c r="D160" s="200">
        <v>40026</v>
      </c>
      <c r="E160" s="191">
        <v>8500</v>
      </c>
      <c r="F160" s="191">
        <v>1200</v>
      </c>
      <c r="G160" s="191">
        <v>1875</v>
      </c>
      <c r="H160" s="191">
        <v>3075</v>
      </c>
      <c r="I160" s="203" t="s">
        <v>288</v>
      </c>
    </row>
    <row r="161" ht="16.15" hidden="1" customHeight="1" spans="1:9">
      <c r="A161" s="191" t="s">
        <v>285</v>
      </c>
      <c r="B161" s="191" t="s">
        <v>286</v>
      </c>
      <c r="C161" s="191" t="s">
        <v>287</v>
      </c>
      <c r="D161" s="200">
        <v>39995</v>
      </c>
      <c r="E161" s="191">
        <v>8500</v>
      </c>
      <c r="F161" s="191">
        <v>1200</v>
      </c>
      <c r="G161" s="191">
        <v>1875</v>
      </c>
      <c r="H161" s="191">
        <v>3075</v>
      </c>
      <c r="I161" s="203" t="s">
        <v>288</v>
      </c>
    </row>
    <row r="162" ht="16.15" hidden="1" customHeight="1" spans="1:9">
      <c r="A162" s="191" t="s">
        <v>285</v>
      </c>
      <c r="B162" s="191" t="s">
        <v>286</v>
      </c>
      <c r="C162" s="191" t="s">
        <v>287</v>
      </c>
      <c r="D162" s="200">
        <v>39965</v>
      </c>
      <c r="E162" s="191">
        <v>8500</v>
      </c>
      <c r="F162" s="191">
        <v>1200</v>
      </c>
      <c r="G162" s="191">
        <v>1875</v>
      </c>
      <c r="H162" s="191">
        <v>3075</v>
      </c>
      <c r="I162" s="203" t="s">
        <v>288</v>
      </c>
    </row>
    <row r="163" ht="16.15" hidden="1" customHeight="1" spans="1:9">
      <c r="A163" s="191" t="s">
        <v>285</v>
      </c>
      <c r="B163" s="191" t="s">
        <v>286</v>
      </c>
      <c r="C163" s="191" t="s">
        <v>287</v>
      </c>
      <c r="D163" s="200">
        <v>39934</v>
      </c>
      <c r="E163" s="191">
        <v>8500</v>
      </c>
      <c r="F163" s="191">
        <v>1200</v>
      </c>
      <c r="G163" s="191">
        <v>1875</v>
      </c>
      <c r="H163" s="191">
        <v>3075</v>
      </c>
      <c r="I163" s="203" t="s">
        <v>288</v>
      </c>
    </row>
    <row r="164" ht="16.15" hidden="1" customHeight="1" spans="1:9">
      <c r="A164" s="191" t="s">
        <v>285</v>
      </c>
      <c r="B164" s="191" t="s">
        <v>286</v>
      </c>
      <c r="C164" s="191" t="s">
        <v>287</v>
      </c>
      <c r="D164" s="200">
        <v>39904</v>
      </c>
      <c r="E164" s="191">
        <v>8500</v>
      </c>
      <c r="F164" s="191">
        <v>1200</v>
      </c>
      <c r="G164" s="191">
        <v>1875</v>
      </c>
      <c r="H164" s="191">
        <v>3075</v>
      </c>
      <c r="I164" s="203" t="s">
        <v>288</v>
      </c>
    </row>
    <row r="165" ht="16.15" hidden="1" customHeight="1" spans="1:9">
      <c r="A165" s="191" t="s">
        <v>285</v>
      </c>
      <c r="B165" s="191" t="s">
        <v>286</v>
      </c>
      <c r="C165" s="191" t="s">
        <v>287</v>
      </c>
      <c r="D165" s="200">
        <v>39873</v>
      </c>
      <c r="E165" s="191">
        <v>8500</v>
      </c>
      <c r="F165" s="191">
        <v>1200</v>
      </c>
      <c r="G165" s="191">
        <v>1875</v>
      </c>
      <c r="H165" s="191">
        <v>3075</v>
      </c>
      <c r="I165" s="203" t="s">
        <v>288</v>
      </c>
    </row>
    <row r="166" ht="16.15" hidden="1" customHeight="1" spans="1:9">
      <c r="A166" s="191" t="s">
        <v>285</v>
      </c>
      <c r="B166" s="191" t="s">
        <v>286</v>
      </c>
      <c r="C166" s="191" t="s">
        <v>287</v>
      </c>
      <c r="D166" s="200">
        <v>39845</v>
      </c>
      <c r="E166" s="191">
        <v>8500</v>
      </c>
      <c r="F166" s="191">
        <v>1200</v>
      </c>
      <c r="G166" s="191">
        <v>1875</v>
      </c>
      <c r="H166" s="191">
        <v>3075</v>
      </c>
      <c r="I166" s="203" t="s">
        <v>288</v>
      </c>
    </row>
    <row r="167" ht="16.15" hidden="1" customHeight="1" spans="1:9">
      <c r="A167" s="191" t="s">
        <v>285</v>
      </c>
      <c r="B167" s="191" t="s">
        <v>286</v>
      </c>
      <c r="C167" s="191" t="s">
        <v>287</v>
      </c>
      <c r="D167" s="200">
        <v>39814</v>
      </c>
      <c r="E167" s="191">
        <v>8500</v>
      </c>
      <c r="F167" s="191">
        <v>1200</v>
      </c>
      <c r="G167" s="191">
        <v>1875</v>
      </c>
      <c r="H167" s="191">
        <v>3075</v>
      </c>
      <c r="I167" s="203" t="s">
        <v>288</v>
      </c>
    </row>
    <row r="168" ht="16.15" hidden="1" customHeight="1" spans="1:9">
      <c r="A168" s="191" t="s">
        <v>285</v>
      </c>
      <c r="B168" s="191" t="s">
        <v>286</v>
      </c>
      <c r="C168" s="191" t="s">
        <v>287</v>
      </c>
      <c r="D168" s="200">
        <v>39783</v>
      </c>
      <c r="E168" s="191">
        <v>8500</v>
      </c>
      <c r="F168" s="191">
        <v>1200</v>
      </c>
      <c r="G168" s="191">
        <v>1875</v>
      </c>
      <c r="H168" s="191">
        <v>3075</v>
      </c>
      <c r="I168" s="203" t="s">
        <v>288</v>
      </c>
    </row>
    <row r="169" ht="16.15" hidden="1" customHeight="1" spans="1:9">
      <c r="A169" s="191" t="s">
        <v>285</v>
      </c>
      <c r="B169" s="191" t="s">
        <v>286</v>
      </c>
      <c r="C169" s="191" t="s">
        <v>287</v>
      </c>
      <c r="D169" s="200">
        <v>39753</v>
      </c>
      <c r="E169" s="191">
        <v>8500</v>
      </c>
      <c r="F169" s="191">
        <v>1200</v>
      </c>
      <c r="G169" s="191">
        <v>1875</v>
      </c>
      <c r="H169" s="191">
        <v>3075</v>
      </c>
      <c r="I169" s="203" t="s">
        <v>288</v>
      </c>
    </row>
    <row r="170" ht="16.15" hidden="1" customHeight="1" spans="1:9">
      <c r="A170" s="191" t="s">
        <v>285</v>
      </c>
      <c r="B170" s="191" t="s">
        <v>286</v>
      </c>
      <c r="C170" s="191" t="s">
        <v>287</v>
      </c>
      <c r="D170" s="200">
        <v>39722</v>
      </c>
      <c r="E170" s="191">
        <v>8500</v>
      </c>
      <c r="F170" s="191">
        <v>1200</v>
      </c>
      <c r="G170" s="191">
        <v>1875</v>
      </c>
      <c r="H170" s="191">
        <v>3075</v>
      </c>
      <c r="I170" s="203" t="s">
        <v>288</v>
      </c>
    </row>
    <row r="171" ht="16.15" hidden="1" customHeight="1" spans="1:9">
      <c r="A171" s="191" t="s">
        <v>285</v>
      </c>
      <c r="B171" s="191" t="s">
        <v>286</v>
      </c>
      <c r="C171" s="191" t="s">
        <v>287</v>
      </c>
      <c r="D171" s="200">
        <v>39692</v>
      </c>
      <c r="E171" s="191">
        <v>8500</v>
      </c>
      <c r="F171" s="191">
        <v>1200</v>
      </c>
      <c r="G171" s="191">
        <v>1875</v>
      </c>
      <c r="H171" s="191">
        <v>3075</v>
      </c>
      <c r="I171" s="203" t="s">
        <v>288</v>
      </c>
    </row>
    <row r="172" ht="16.15" hidden="1" customHeight="1" spans="1:9">
      <c r="A172" s="191" t="s">
        <v>285</v>
      </c>
      <c r="B172" s="191" t="s">
        <v>286</v>
      </c>
      <c r="C172" s="191" t="s">
        <v>287</v>
      </c>
      <c r="D172" s="200">
        <v>39661</v>
      </c>
      <c r="E172" s="191">
        <v>8500</v>
      </c>
      <c r="F172" s="191">
        <v>1200</v>
      </c>
      <c r="G172" s="191">
        <v>1875</v>
      </c>
      <c r="H172" s="191">
        <v>3075</v>
      </c>
      <c r="I172" s="203" t="s">
        <v>288</v>
      </c>
    </row>
    <row r="173" ht="16.15" hidden="1" customHeight="1" spans="1:9">
      <c r="A173" s="191" t="s">
        <v>285</v>
      </c>
      <c r="B173" s="191" t="s">
        <v>286</v>
      </c>
      <c r="C173" s="191" t="s">
        <v>287</v>
      </c>
      <c r="D173" s="200">
        <v>39630</v>
      </c>
      <c r="E173" s="191">
        <v>8500</v>
      </c>
      <c r="F173" s="191">
        <v>1200</v>
      </c>
      <c r="G173" s="191">
        <v>1875</v>
      </c>
      <c r="H173" s="191">
        <v>3075</v>
      </c>
      <c r="I173" s="203" t="s">
        <v>288</v>
      </c>
    </row>
    <row r="174" ht="16.15" hidden="1" customHeight="1" spans="1:9">
      <c r="A174" s="191" t="s">
        <v>285</v>
      </c>
      <c r="B174" s="191" t="s">
        <v>286</v>
      </c>
      <c r="C174" s="191" t="s">
        <v>287</v>
      </c>
      <c r="D174" s="200">
        <v>39600</v>
      </c>
      <c r="E174" s="191">
        <v>8500</v>
      </c>
      <c r="F174" s="191">
        <v>1200</v>
      </c>
      <c r="G174" s="191">
        <v>1875</v>
      </c>
      <c r="H174" s="191">
        <v>3075</v>
      </c>
      <c r="I174" s="203" t="s">
        <v>288</v>
      </c>
    </row>
    <row r="175" ht="16.15" hidden="1" customHeight="1" spans="1:9">
      <c r="A175" s="191" t="s">
        <v>285</v>
      </c>
      <c r="B175" s="191" t="s">
        <v>286</v>
      </c>
      <c r="C175" s="191" t="s">
        <v>287</v>
      </c>
      <c r="D175" s="200">
        <v>39569</v>
      </c>
      <c r="E175" s="191">
        <v>8000</v>
      </c>
      <c r="F175" s="191">
        <v>1120</v>
      </c>
      <c r="G175" s="191">
        <v>1750</v>
      </c>
      <c r="H175" s="191">
        <v>2870</v>
      </c>
      <c r="I175" s="203" t="s">
        <v>288</v>
      </c>
    </row>
    <row r="176" ht="16.15" hidden="1" customHeight="1" spans="1:9">
      <c r="A176" s="191" t="s">
        <v>285</v>
      </c>
      <c r="B176" s="191" t="s">
        <v>286</v>
      </c>
      <c r="C176" s="191" t="s">
        <v>287</v>
      </c>
      <c r="D176" s="200">
        <v>39539</v>
      </c>
      <c r="E176" s="191">
        <v>8000</v>
      </c>
      <c r="F176" s="191">
        <v>1120</v>
      </c>
      <c r="G176" s="191">
        <v>1750</v>
      </c>
      <c r="H176" s="191">
        <v>2870</v>
      </c>
      <c r="I176" s="203" t="s">
        <v>288</v>
      </c>
    </row>
    <row r="177" ht="16.15" hidden="1" customHeight="1" spans="1:9">
      <c r="A177" s="191" t="s">
        <v>285</v>
      </c>
      <c r="B177" s="191" t="s">
        <v>286</v>
      </c>
      <c r="C177" s="191" t="s">
        <v>287</v>
      </c>
      <c r="D177" s="200">
        <v>39508</v>
      </c>
      <c r="E177" s="191">
        <v>6500</v>
      </c>
      <c r="F177" s="191">
        <v>880</v>
      </c>
      <c r="G177" s="191">
        <v>1375</v>
      </c>
      <c r="H177" s="191">
        <v>2255</v>
      </c>
      <c r="I177" s="203" t="s">
        <v>288</v>
      </c>
    </row>
    <row r="178" ht="16.15" hidden="1" customHeight="1" spans="1:9">
      <c r="A178" s="191" t="s">
        <v>285</v>
      </c>
      <c r="B178" s="191" t="s">
        <v>286</v>
      </c>
      <c r="C178" s="191" t="s">
        <v>287</v>
      </c>
      <c r="D178" s="200">
        <v>39479</v>
      </c>
      <c r="E178" s="191">
        <v>6500</v>
      </c>
      <c r="F178" s="191">
        <v>880</v>
      </c>
      <c r="G178" s="191">
        <v>1375</v>
      </c>
      <c r="H178" s="191">
        <v>2255</v>
      </c>
      <c r="I178" s="203" t="s">
        <v>288</v>
      </c>
    </row>
    <row r="179" ht="16.15" hidden="1" customHeight="1" spans="1:9">
      <c r="A179" s="191" t="s">
        <v>285</v>
      </c>
      <c r="B179" s="191" t="s">
        <v>286</v>
      </c>
      <c r="C179" s="191" t="s">
        <v>287</v>
      </c>
      <c r="D179" s="200">
        <v>39448</v>
      </c>
      <c r="E179" s="191">
        <v>6500</v>
      </c>
      <c r="F179" s="191">
        <v>880</v>
      </c>
      <c r="G179" s="191">
        <v>1375</v>
      </c>
      <c r="H179" s="191">
        <v>2255</v>
      </c>
      <c r="I179" s="203" t="s">
        <v>288</v>
      </c>
    </row>
    <row r="180" ht="16.15" hidden="1" customHeight="1" spans="1:9">
      <c r="A180" s="191" t="s">
        <v>285</v>
      </c>
      <c r="B180" s="191" t="s">
        <v>286</v>
      </c>
      <c r="C180" s="191" t="s">
        <v>287</v>
      </c>
      <c r="D180" s="200">
        <v>39417</v>
      </c>
      <c r="E180" s="191">
        <v>6500</v>
      </c>
      <c r="F180" s="191">
        <v>880</v>
      </c>
      <c r="G180" s="191">
        <v>1375</v>
      </c>
      <c r="H180" s="191">
        <v>2255</v>
      </c>
      <c r="I180" s="203" t="s">
        <v>288</v>
      </c>
    </row>
    <row r="181" ht="16.15" hidden="1" customHeight="1" spans="1:9">
      <c r="A181" s="191" t="s">
        <v>285</v>
      </c>
      <c r="B181" s="191" t="s">
        <v>286</v>
      </c>
      <c r="C181" s="191" t="s">
        <v>287</v>
      </c>
      <c r="D181" s="200">
        <v>39387</v>
      </c>
      <c r="E181" s="191">
        <v>6500</v>
      </c>
      <c r="F181" s="191">
        <v>880</v>
      </c>
      <c r="G181" s="191">
        <v>1375</v>
      </c>
      <c r="H181" s="191">
        <v>2255</v>
      </c>
      <c r="I181" s="203" t="s">
        <v>288</v>
      </c>
    </row>
    <row r="182" ht="16.15" hidden="1" customHeight="1" spans="1:9">
      <c r="A182" s="191" t="s">
        <v>285</v>
      </c>
      <c r="B182" s="191" t="s">
        <v>286</v>
      </c>
      <c r="C182" s="191" t="s">
        <v>287</v>
      </c>
      <c r="D182" s="200">
        <v>39356</v>
      </c>
      <c r="E182" s="191">
        <v>6000</v>
      </c>
      <c r="F182" s="191">
        <v>800</v>
      </c>
      <c r="G182" s="191">
        <v>1250</v>
      </c>
      <c r="H182" s="191">
        <v>2050</v>
      </c>
      <c r="I182" s="203" t="s">
        <v>288</v>
      </c>
    </row>
    <row r="183" ht="16.15" hidden="1" customHeight="1" spans="1:9">
      <c r="A183" s="191" t="s">
        <v>285</v>
      </c>
      <c r="B183" s="191" t="s">
        <v>286</v>
      </c>
      <c r="C183" s="191" t="s">
        <v>287</v>
      </c>
      <c r="D183" s="200">
        <v>39326</v>
      </c>
      <c r="E183" s="191">
        <v>5350</v>
      </c>
      <c r="F183" s="191">
        <v>696</v>
      </c>
      <c r="G183" s="191">
        <v>1087.5</v>
      </c>
      <c r="H183" s="191">
        <v>1783.5</v>
      </c>
      <c r="I183" s="203" t="s">
        <v>288</v>
      </c>
    </row>
    <row r="184" ht="16.15" hidden="1" customHeight="1" spans="1:9">
      <c r="A184" s="191" t="s">
        <v>285</v>
      </c>
      <c r="B184" s="191" t="s">
        <v>286</v>
      </c>
      <c r="C184" s="191" t="s">
        <v>287</v>
      </c>
      <c r="D184" s="200">
        <v>39295</v>
      </c>
      <c r="E184" s="191">
        <v>5350</v>
      </c>
      <c r="F184" s="191">
        <v>696</v>
      </c>
      <c r="G184" s="191">
        <v>1087.5</v>
      </c>
      <c r="H184" s="191">
        <v>1783.5</v>
      </c>
      <c r="I184" s="203" t="s">
        <v>288</v>
      </c>
    </row>
    <row r="185" ht="16.15" hidden="1" customHeight="1" spans="1:9">
      <c r="A185" s="191" t="s">
        <v>285</v>
      </c>
      <c r="B185" s="191" t="s">
        <v>286</v>
      </c>
      <c r="C185" s="191" t="s">
        <v>287</v>
      </c>
      <c r="D185" s="200">
        <v>39264</v>
      </c>
      <c r="E185" s="191">
        <v>5350</v>
      </c>
      <c r="F185" s="191">
        <v>696</v>
      </c>
      <c r="G185" s="191">
        <v>1087.5</v>
      </c>
      <c r="H185" s="191">
        <v>1783.5</v>
      </c>
      <c r="I185" s="203" t="s">
        <v>288</v>
      </c>
    </row>
    <row r="186" ht="16.15" hidden="1" customHeight="1" spans="1:9">
      <c r="A186" s="191" t="s">
        <v>285</v>
      </c>
      <c r="B186" s="191" t="s">
        <v>286</v>
      </c>
      <c r="C186" s="191" t="s">
        <v>287</v>
      </c>
      <c r="D186" s="200">
        <v>39234</v>
      </c>
      <c r="E186" s="191">
        <v>5350</v>
      </c>
      <c r="F186" s="191">
        <v>696</v>
      </c>
      <c r="G186" s="191">
        <v>1087.5</v>
      </c>
      <c r="H186" s="191">
        <v>1783.5</v>
      </c>
      <c r="I186" s="203" t="s">
        <v>288</v>
      </c>
    </row>
    <row r="187" ht="16.15" hidden="1" customHeight="1" spans="1:9">
      <c r="A187" s="191" t="s">
        <v>285</v>
      </c>
      <c r="B187" s="191" t="s">
        <v>286</v>
      </c>
      <c r="C187" s="191" t="s">
        <v>287</v>
      </c>
      <c r="D187" s="200">
        <v>39203</v>
      </c>
      <c r="E187" s="191">
        <v>5350</v>
      </c>
      <c r="F187" s="191">
        <v>696</v>
      </c>
      <c r="G187" s="191">
        <v>1087.5</v>
      </c>
      <c r="H187" s="191">
        <v>1783.5</v>
      </c>
      <c r="I187" s="203" t="s">
        <v>288</v>
      </c>
    </row>
    <row r="188" ht="16.15" hidden="1" customHeight="1" spans="1:9">
      <c r="A188" s="191" t="s">
        <v>285</v>
      </c>
      <c r="B188" s="191" t="s">
        <v>286</v>
      </c>
      <c r="C188" s="191" t="s">
        <v>287</v>
      </c>
      <c r="D188" s="200">
        <v>39173</v>
      </c>
      <c r="E188" s="191">
        <v>5350</v>
      </c>
      <c r="F188" s="191">
        <v>696</v>
      </c>
      <c r="G188" s="191">
        <v>1087.5</v>
      </c>
      <c r="H188" s="191">
        <v>1783.5</v>
      </c>
      <c r="I188" s="203" t="s">
        <v>288</v>
      </c>
    </row>
    <row r="189" ht="16.15" hidden="1" customHeight="1" spans="1:9">
      <c r="A189" s="191" t="s">
        <v>285</v>
      </c>
      <c r="B189" s="191" t="s">
        <v>286</v>
      </c>
      <c r="C189" s="191" t="s">
        <v>287</v>
      </c>
      <c r="D189" s="200">
        <v>39142</v>
      </c>
      <c r="E189" s="191">
        <v>5350</v>
      </c>
      <c r="F189" s="191">
        <v>696</v>
      </c>
      <c r="G189" s="191">
        <v>1087.5</v>
      </c>
      <c r="H189" s="191">
        <v>1783.5</v>
      </c>
      <c r="I189" s="203" t="s">
        <v>288</v>
      </c>
    </row>
    <row r="190" ht="16.15" hidden="1" customHeight="1" spans="1:9">
      <c r="A190" s="191" t="s">
        <v>285</v>
      </c>
      <c r="B190" s="191" t="s">
        <v>286</v>
      </c>
      <c r="C190" s="191" t="s">
        <v>287</v>
      </c>
      <c r="D190" s="200">
        <v>39114</v>
      </c>
      <c r="E190" s="191">
        <v>5350</v>
      </c>
      <c r="F190" s="191">
        <v>696</v>
      </c>
      <c r="G190" s="191">
        <v>1087.5</v>
      </c>
      <c r="H190" s="191">
        <v>1783.5</v>
      </c>
      <c r="I190" s="203" t="s">
        <v>288</v>
      </c>
    </row>
    <row r="191" ht="16.15" hidden="1" customHeight="1" spans="1:9">
      <c r="A191" s="191" t="s">
        <v>285</v>
      </c>
      <c r="B191" s="191" t="s">
        <v>286</v>
      </c>
      <c r="C191" s="191" t="s">
        <v>287</v>
      </c>
      <c r="D191" s="200">
        <v>39083</v>
      </c>
      <c r="E191" s="191">
        <v>5350</v>
      </c>
      <c r="F191" s="191">
        <v>696</v>
      </c>
      <c r="G191" s="191">
        <v>1087.5</v>
      </c>
      <c r="H191" s="191">
        <v>1783.5</v>
      </c>
      <c r="I191" s="203" t="s">
        <v>288</v>
      </c>
    </row>
    <row r="192" ht="16.15" hidden="1" customHeight="1" spans="1:9">
      <c r="A192" s="191" t="s">
        <v>285</v>
      </c>
      <c r="B192" s="191" t="s">
        <v>286</v>
      </c>
      <c r="C192" s="191" t="s">
        <v>287</v>
      </c>
      <c r="D192" s="200">
        <v>39052</v>
      </c>
      <c r="E192" s="191">
        <v>5350</v>
      </c>
      <c r="F192" s="191">
        <v>696</v>
      </c>
      <c r="G192" s="191">
        <v>1087.5</v>
      </c>
      <c r="H192" s="191">
        <v>1783.5</v>
      </c>
      <c r="I192" s="203" t="s">
        <v>288</v>
      </c>
    </row>
    <row r="193" ht="16.15" hidden="1" customHeight="1" spans="1:9">
      <c r="A193" s="191" t="s">
        <v>285</v>
      </c>
      <c r="B193" s="191" t="s">
        <v>286</v>
      </c>
      <c r="C193" s="191" t="s">
        <v>287</v>
      </c>
      <c r="D193" s="200">
        <v>39022</v>
      </c>
      <c r="E193" s="191">
        <v>5350</v>
      </c>
      <c r="F193" s="191">
        <v>696</v>
      </c>
      <c r="G193" s="191">
        <v>1087.5</v>
      </c>
      <c r="H193" s="191">
        <v>1783.5</v>
      </c>
      <c r="I193" s="203" t="s">
        <v>288</v>
      </c>
    </row>
    <row r="194" ht="16.15" hidden="1" customHeight="1" spans="1:9">
      <c r="A194" s="191" t="s">
        <v>285</v>
      </c>
      <c r="B194" s="191" t="s">
        <v>286</v>
      </c>
      <c r="C194" s="191" t="s">
        <v>287</v>
      </c>
      <c r="D194" s="200">
        <v>38991</v>
      </c>
      <c r="E194" s="191">
        <v>5350</v>
      </c>
      <c r="F194" s="191">
        <v>696</v>
      </c>
      <c r="G194" s="191">
        <v>1087.5</v>
      </c>
      <c r="H194" s="191">
        <v>1783.5</v>
      </c>
      <c r="I194" s="203" t="s">
        <v>288</v>
      </c>
    </row>
    <row r="195" ht="16.15" hidden="1" customHeight="1" spans="1:9">
      <c r="A195" s="191" t="s">
        <v>285</v>
      </c>
      <c r="B195" s="191" t="s">
        <v>286</v>
      </c>
      <c r="C195" s="191" t="s">
        <v>287</v>
      </c>
      <c r="D195" s="200">
        <v>38961</v>
      </c>
      <c r="E195" s="191">
        <v>5350</v>
      </c>
      <c r="F195" s="191">
        <v>696</v>
      </c>
      <c r="G195" s="191">
        <v>1087.5</v>
      </c>
      <c r="H195" s="191">
        <v>1783.5</v>
      </c>
      <c r="I195" s="203" t="s">
        <v>288</v>
      </c>
    </row>
    <row r="196" ht="16.15" hidden="1" customHeight="1" spans="1:9">
      <c r="A196" s="191" t="s">
        <v>285</v>
      </c>
      <c r="B196" s="191" t="s">
        <v>286</v>
      </c>
      <c r="C196" s="191" t="s">
        <v>287</v>
      </c>
      <c r="D196" s="200">
        <v>38930</v>
      </c>
      <c r="E196" s="191">
        <v>5350</v>
      </c>
      <c r="F196" s="191">
        <v>435</v>
      </c>
      <c r="G196" s="191">
        <v>870</v>
      </c>
      <c r="H196" s="191">
        <v>1305</v>
      </c>
      <c r="I196" s="203" t="s">
        <v>288</v>
      </c>
    </row>
    <row r="197" ht="16.15" hidden="1" customHeight="1" spans="1:9">
      <c r="A197" s="191" t="s">
        <v>285</v>
      </c>
      <c r="B197" s="191" t="s">
        <v>286</v>
      </c>
      <c r="C197" s="191" t="s">
        <v>287</v>
      </c>
      <c r="D197" s="200">
        <v>38899</v>
      </c>
      <c r="E197" s="191">
        <v>5350</v>
      </c>
      <c r="F197" s="191">
        <v>435</v>
      </c>
      <c r="G197" s="191">
        <v>870</v>
      </c>
      <c r="H197" s="191">
        <v>1305</v>
      </c>
      <c r="I197" s="203" t="s">
        <v>288</v>
      </c>
    </row>
    <row r="198" ht="16.15" hidden="1" customHeight="1" spans="1:9">
      <c r="A198" s="191" t="s">
        <v>285</v>
      </c>
      <c r="B198" s="191" t="s">
        <v>286</v>
      </c>
      <c r="C198" s="191" t="s">
        <v>287</v>
      </c>
      <c r="D198" s="200">
        <v>38869</v>
      </c>
      <c r="E198" s="191">
        <v>5350</v>
      </c>
      <c r="F198" s="191">
        <v>435</v>
      </c>
      <c r="G198" s="191">
        <v>870</v>
      </c>
      <c r="H198" s="191">
        <v>1305</v>
      </c>
      <c r="I198" s="203" t="s">
        <v>288</v>
      </c>
    </row>
    <row r="199" ht="16.15" hidden="1" customHeight="1" spans="1:9">
      <c r="A199" s="191" t="s">
        <v>285</v>
      </c>
      <c r="B199" s="191" t="s">
        <v>286</v>
      </c>
      <c r="C199" s="191" t="s">
        <v>287</v>
      </c>
      <c r="D199" s="200">
        <v>38838</v>
      </c>
      <c r="E199" s="191">
        <v>5350</v>
      </c>
      <c r="F199" s="191">
        <v>435</v>
      </c>
      <c r="G199" s="191">
        <v>870</v>
      </c>
      <c r="H199" s="191">
        <v>1305</v>
      </c>
      <c r="I199" s="203" t="s">
        <v>288</v>
      </c>
    </row>
    <row r="200" ht="16.15" hidden="1" customHeight="1" spans="1:9">
      <c r="A200" s="191" t="s">
        <v>285</v>
      </c>
      <c r="B200" s="191" t="s">
        <v>286</v>
      </c>
      <c r="C200" s="191" t="s">
        <v>287</v>
      </c>
      <c r="D200" s="200">
        <v>38808</v>
      </c>
      <c r="E200" s="191">
        <v>5350</v>
      </c>
      <c r="F200" s="191">
        <v>435</v>
      </c>
      <c r="G200" s="191">
        <v>870</v>
      </c>
      <c r="H200" s="191">
        <v>1305</v>
      </c>
      <c r="I200" s="203" t="s">
        <v>288</v>
      </c>
    </row>
    <row r="201" ht="16.15" hidden="1" customHeight="1" spans="1:9">
      <c r="A201" s="191" t="s">
        <v>285</v>
      </c>
      <c r="B201" s="191" t="s">
        <v>286</v>
      </c>
      <c r="C201" s="191" t="s">
        <v>287</v>
      </c>
      <c r="D201" s="200">
        <v>38777</v>
      </c>
      <c r="E201" s="191">
        <v>5350</v>
      </c>
      <c r="F201" s="191">
        <v>435</v>
      </c>
      <c r="G201" s="191">
        <v>870</v>
      </c>
      <c r="H201" s="191">
        <v>1305</v>
      </c>
      <c r="I201" s="203" t="s">
        <v>288</v>
      </c>
    </row>
    <row r="202" ht="16.15" customHeight="1" spans="1:9">
      <c r="A202" s="191" t="s">
        <v>285</v>
      </c>
      <c r="B202" s="191" t="s">
        <v>286</v>
      </c>
      <c r="C202" s="191" t="s">
        <v>287</v>
      </c>
      <c r="D202" s="200">
        <v>38749</v>
      </c>
      <c r="E202" s="191">
        <v>5350</v>
      </c>
      <c r="F202" s="191">
        <v>435</v>
      </c>
      <c r="G202" s="191">
        <v>870</v>
      </c>
      <c r="H202" s="191">
        <v>1305</v>
      </c>
      <c r="I202" s="203" t="s">
        <v>288</v>
      </c>
    </row>
    <row r="203" ht="16.15" customHeight="1" spans="1:9">
      <c r="A203" s="191" t="s">
        <v>285</v>
      </c>
      <c r="B203" s="191" t="s">
        <v>286</v>
      </c>
      <c r="C203" s="191" t="s">
        <v>287</v>
      </c>
      <c r="D203" s="200">
        <v>38718</v>
      </c>
      <c r="E203" s="191">
        <v>5350</v>
      </c>
      <c r="F203" s="191">
        <v>435</v>
      </c>
      <c r="G203" s="191">
        <v>870</v>
      </c>
      <c r="H203" s="191">
        <v>1305</v>
      </c>
      <c r="I203" s="203" t="s">
        <v>288</v>
      </c>
    </row>
    <row r="204" ht="16.15" customHeight="1" spans="1:9">
      <c r="A204" s="191" t="s">
        <v>285</v>
      </c>
      <c r="B204" s="191" t="s">
        <v>286</v>
      </c>
      <c r="C204" s="191" t="s">
        <v>287</v>
      </c>
      <c r="D204" s="200">
        <v>38687</v>
      </c>
      <c r="E204" s="191">
        <v>5350</v>
      </c>
      <c r="F204" s="191">
        <v>435</v>
      </c>
      <c r="G204" s="191">
        <v>870</v>
      </c>
      <c r="H204" s="191">
        <v>1305</v>
      </c>
      <c r="I204" s="203" t="s">
        <v>288</v>
      </c>
    </row>
    <row r="205" ht="16.15" customHeight="1" spans="1:9">
      <c r="A205" s="191" t="s">
        <v>285</v>
      </c>
      <c r="B205" s="191" t="s">
        <v>286</v>
      </c>
      <c r="C205" s="191" t="s">
        <v>287</v>
      </c>
      <c r="D205" s="200">
        <v>38657</v>
      </c>
      <c r="E205" s="191">
        <v>5350</v>
      </c>
      <c r="F205" s="191">
        <v>435</v>
      </c>
      <c r="G205" s="191">
        <v>870</v>
      </c>
      <c r="H205" s="191">
        <v>1305</v>
      </c>
      <c r="I205" s="203" t="s">
        <v>288</v>
      </c>
    </row>
    <row r="206" ht="16.15" customHeight="1" spans="1:9">
      <c r="A206" s="191" t="s">
        <v>285</v>
      </c>
      <c r="B206" s="191" t="s">
        <v>286</v>
      </c>
      <c r="C206" s="191" t="s">
        <v>287</v>
      </c>
      <c r="D206" s="200">
        <v>38626</v>
      </c>
      <c r="E206" s="191">
        <v>5350</v>
      </c>
      <c r="F206" s="191">
        <v>435</v>
      </c>
      <c r="G206" s="191">
        <v>870</v>
      </c>
      <c r="H206" s="191">
        <v>1305</v>
      </c>
      <c r="I206" s="203" t="s">
        <v>288</v>
      </c>
    </row>
    <row r="207" ht="16.15" customHeight="1" spans="1:9">
      <c r="A207" s="191" t="s">
        <v>285</v>
      </c>
      <c r="B207" s="191" t="s">
        <v>286</v>
      </c>
      <c r="C207" s="191" t="s">
        <v>287</v>
      </c>
      <c r="D207" s="200">
        <v>38596</v>
      </c>
      <c r="E207" s="191">
        <v>5350</v>
      </c>
      <c r="F207" s="191">
        <v>435</v>
      </c>
      <c r="G207" s="191">
        <v>870</v>
      </c>
      <c r="H207" s="191">
        <v>1305</v>
      </c>
      <c r="I207" s="203" t="s">
        <v>288</v>
      </c>
    </row>
    <row r="208" ht="16.15" customHeight="1" spans="1:9">
      <c r="A208" s="191" t="s">
        <v>285</v>
      </c>
      <c r="B208" s="191" t="s">
        <v>286</v>
      </c>
      <c r="C208" s="191" t="s">
        <v>287</v>
      </c>
      <c r="D208" s="200">
        <v>38565</v>
      </c>
      <c r="E208" s="191">
        <v>5350</v>
      </c>
      <c r="F208" s="191">
        <v>435</v>
      </c>
      <c r="G208" s="191">
        <v>870</v>
      </c>
      <c r="H208" s="191">
        <v>1305</v>
      </c>
      <c r="I208" s="203" t="s">
        <v>288</v>
      </c>
    </row>
    <row r="209" ht="16.15" customHeight="1" spans="1:9">
      <c r="A209" s="191" t="s">
        <v>285</v>
      </c>
      <c r="B209" s="191" t="s">
        <v>286</v>
      </c>
      <c r="C209" s="191" t="s">
        <v>287</v>
      </c>
      <c r="D209" s="200">
        <v>38534</v>
      </c>
      <c r="E209" s="191">
        <v>5350</v>
      </c>
      <c r="F209" s="191">
        <v>435</v>
      </c>
      <c r="G209" s="191">
        <v>870</v>
      </c>
      <c r="H209" s="191">
        <v>1305</v>
      </c>
      <c r="I209" s="203" t="s">
        <v>288</v>
      </c>
    </row>
    <row r="210" ht="16.15" customHeight="1" spans="1:9">
      <c r="A210" s="191" t="s">
        <v>288</v>
      </c>
      <c r="B210" s="191" t="s">
        <v>288</v>
      </c>
      <c r="C210" s="191" t="s">
        <v>288</v>
      </c>
      <c r="D210" s="191"/>
      <c r="E210" s="191"/>
      <c r="F210" s="191">
        <f>SUM(F12:F209)</f>
        <v>134094.64</v>
      </c>
      <c r="G210" s="191">
        <f>SUM(G12:G209)</f>
        <v>235226.775</v>
      </c>
      <c r="H210" s="191">
        <f>SUM(H12:H209)</f>
        <v>369321.415</v>
      </c>
      <c r="I210" s="203" t="s">
        <v>288</v>
      </c>
    </row>
    <row r="211" ht="16.15" customHeight="1" spans="1:5">
      <c r="A211" s="163"/>
      <c r="E211" s="163"/>
    </row>
    <row r="212" ht="18" customHeight="1" spans="1:9">
      <c r="A212" s="198" t="s">
        <v>289</v>
      </c>
      <c r="B212" s="198"/>
      <c r="C212" s="198"/>
      <c r="D212" s="198"/>
      <c r="E212" s="198"/>
      <c r="F212" s="198"/>
      <c r="G212" s="198"/>
      <c r="H212" s="198"/>
      <c r="I212" s="198"/>
    </row>
    <row r="213" ht="18" customHeight="1" spans="1:9">
      <c r="A213" s="191" t="s">
        <v>280</v>
      </c>
      <c r="B213" s="191" t="s">
        <v>281</v>
      </c>
      <c r="C213" s="191" t="s">
        <v>282</v>
      </c>
      <c r="D213" s="191" t="s">
        <v>290</v>
      </c>
      <c r="E213" s="191" t="s">
        <v>283</v>
      </c>
      <c r="F213" s="191" t="s">
        <v>284</v>
      </c>
      <c r="G213" s="191" t="s">
        <v>275</v>
      </c>
      <c r="H213" s="191" t="s">
        <v>276</v>
      </c>
      <c r="I213" s="191" t="s">
        <v>277</v>
      </c>
    </row>
    <row r="214" ht="18" customHeight="1" spans="1:9">
      <c r="A214" s="191" t="s">
        <v>285</v>
      </c>
      <c r="B214" s="191" t="s">
        <v>291</v>
      </c>
      <c r="C214" s="191" t="s">
        <v>287</v>
      </c>
      <c r="D214" s="191" t="s">
        <v>287</v>
      </c>
      <c r="E214" s="200">
        <v>44531</v>
      </c>
      <c r="F214" s="191">
        <v>6972</v>
      </c>
      <c r="G214" s="191">
        <v>200</v>
      </c>
      <c r="H214" s="191">
        <v>882</v>
      </c>
      <c r="I214" s="191">
        <v>220</v>
      </c>
    </row>
    <row r="215" ht="18" customHeight="1" spans="1:9">
      <c r="A215" s="191" t="s">
        <v>285</v>
      </c>
      <c r="B215" s="191" t="s">
        <v>291</v>
      </c>
      <c r="C215" s="191" t="s">
        <v>287</v>
      </c>
      <c r="D215" s="191" t="s">
        <v>287</v>
      </c>
      <c r="E215" s="200">
        <v>44501</v>
      </c>
      <c r="F215" s="191">
        <v>6972</v>
      </c>
      <c r="G215" s="191">
        <v>200</v>
      </c>
      <c r="H215" s="191">
        <v>882</v>
      </c>
      <c r="I215" s="191">
        <v>220</v>
      </c>
    </row>
    <row r="216" ht="18" customHeight="1" spans="1:9">
      <c r="A216" s="191" t="s">
        <v>285</v>
      </c>
      <c r="B216" s="191" t="s">
        <v>291</v>
      </c>
      <c r="C216" s="191" t="s">
        <v>287</v>
      </c>
      <c r="D216" s="191" t="s">
        <v>287</v>
      </c>
      <c r="E216" s="200">
        <v>44470</v>
      </c>
      <c r="F216" s="191">
        <v>6972</v>
      </c>
      <c r="G216" s="191">
        <v>200</v>
      </c>
      <c r="H216" s="191">
        <v>882</v>
      </c>
      <c r="I216" s="191">
        <v>220</v>
      </c>
    </row>
    <row r="217" ht="18" customHeight="1" spans="1:9">
      <c r="A217" s="191" t="s">
        <v>285</v>
      </c>
      <c r="B217" s="191" t="s">
        <v>291</v>
      </c>
      <c r="C217" s="191" t="s">
        <v>287</v>
      </c>
      <c r="D217" s="191" t="s">
        <v>287</v>
      </c>
      <c r="E217" s="200">
        <v>44440</v>
      </c>
      <c r="F217" s="191">
        <v>6972</v>
      </c>
      <c r="G217" s="191">
        <v>200</v>
      </c>
      <c r="H217" s="191">
        <v>882</v>
      </c>
      <c r="I217" s="191">
        <v>220</v>
      </c>
    </row>
    <row r="218" ht="18" customHeight="1" spans="1:9">
      <c r="A218" s="191" t="s">
        <v>285</v>
      </c>
      <c r="B218" s="191" t="s">
        <v>291</v>
      </c>
      <c r="C218" s="191" t="s">
        <v>287</v>
      </c>
      <c r="D218" s="191" t="s">
        <v>287</v>
      </c>
      <c r="E218" s="200">
        <v>44409</v>
      </c>
      <c r="F218" s="191">
        <v>6972</v>
      </c>
      <c r="G218" s="191">
        <v>200</v>
      </c>
      <c r="H218" s="191">
        <v>882</v>
      </c>
      <c r="I218" s="191">
        <v>220</v>
      </c>
    </row>
    <row r="219" ht="18" customHeight="1" spans="1:9">
      <c r="A219" s="191" t="s">
        <v>285</v>
      </c>
      <c r="B219" s="191" t="s">
        <v>291</v>
      </c>
      <c r="C219" s="191" t="s">
        <v>287</v>
      </c>
      <c r="D219" s="191" t="s">
        <v>287</v>
      </c>
      <c r="E219" s="200">
        <v>44378</v>
      </c>
      <c r="F219" s="191">
        <v>6972</v>
      </c>
      <c r="G219" s="191">
        <v>200</v>
      </c>
      <c r="H219" s="191">
        <v>882</v>
      </c>
      <c r="I219" s="191">
        <v>220</v>
      </c>
    </row>
    <row r="220" ht="18" customHeight="1" spans="1:9">
      <c r="A220" s="191" t="s">
        <v>285</v>
      </c>
      <c r="B220" s="191" t="s">
        <v>291</v>
      </c>
      <c r="C220" s="191" t="s">
        <v>287</v>
      </c>
      <c r="D220" s="191" t="s">
        <v>287</v>
      </c>
      <c r="E220" s="200">
        <v>44348</v>
      </c>
      <c r="F220" s="191">
        <v>7388</v>
      </c>
      <c r="G220" s="191">
        <v>200</v>
      </c>
      <c r="H220" s="191">
        <v>882</v>
      </c>
      <c r="I220" s="191">
        <v>220</v>
      </c>
    </row>
    <row r="221" ht="18" customHeight="1" spans="1:9">
      <c r="A221" s="191" t="s">
        <v>285</v>
      </c>
      <c r="B221" s="191" t="s">
        <v>291</v>
      </c>
      <c r="C221" s="191" t="s">
        <v>287</v>
      </c>
      <c r="D221" s="191" t="s">
        <v>287</v>
      </c>
      <c r="E221" s="200">
        <v>44317</v>
      </c>
      <c r="F221" s="191">
        <v>7388</v>
      </c>
      <c r="G221" s="191">
        <v>200</v>
      </c>
      <c r="H221" s="191">
        <v>882</v>
      </c>
      <c r="I221" s="191">
        <v>220</v>
      </c>
    </row>
    <row r="222" ht="18" customHeight="1" spans="1:9">
      <c r="A222" s="191" t="s">
        <v>285</v>
      </c>
      <c r="B222" s="191" t="s">
        <v>291</v>
      </c>
      <c r="C222" s="191" t="s">
        <v>287</v>
      </c>
      <c r="D222" s="191" t="s">
        <v>287</v>
      </c>
      <c r="E222" s="200">
        <v>44287</v>
      </c>
      <c r="F222" s="191">
        <v>7388</v>
      </c>
      <c r="G222" s="191">
        <v>200</v>
      </c>
      <c r="H222" s="191">
        <v>882</v>
      </c>
      <c r="I222" s="191">
        <v>220</v>
      </c>
    </row>
    <row r="223" ht="18" customHeight="1" spans="1:9">
      <c r="A223" s="191" t="s">
        <v>285</v>
      </c>
      <c r="B223" s="191" t="s">
        <v>291</v>
      </c>
      <c r="C223" s="191" t="s">
        <v>287</v>
      </c>
      <c r="D223" s="191" t="s">
        <v>287</v>
      </c>
      <c r="E223" s="200">
        <v>44256</v>
      </c>
      <c r="F223" s="191">
        <v>7388</v>
      </c>
      <c r="G223" s="191">
        <v>200</v>
      </c>
      <c r="H223" s="191">
        <v>882</v>
      </c>
      <c r="I223" s="191">
        <v>220</v>
      </c>
    </row>
    <row r="224" ht="18" customHeight="1" spans="1:9">
      <c r="A224" s="191" t="s">
        <v>285</v>
      </c>
      <c r="B224" s="191" t="s">
        <v>291</v>
      </c>
      <c r="C224" s="191" t="s">
        <v>287</v>
      </c>
      <c r="D224" s="191" t="s">
        <v>287</v>
      </c>
      <c r="E224" s="200">
        <v>44228</v>
      </c>
      <c r="F224" s="191">
        <v>7388</v>
      </c>
      <c r="G224" s="191">
        <v>200</v>
      </c>
      <c r="H224" s="191">
        <v>882</v>
      </c>
      <c r="I224" s="191">
        <v>220</v>
      </c>
    </row>
    <row r="225" ht="18" customHeight="1" spans="1:9">
      <c r="A225" s="191" t="s">
        <v>285</v>
      </c>
      <c r="B225" s="191" t="s">
        <v>291</v>
      </c>
      <c r="C225" s="191" t="s">
        <v>287</v>
      </c>
      <c r="D225" s="191" t="s">
        <v>287</v>
      </c>
      <c r="E225" s="200">
        <v>44197</v>
      </c>
      <c r="F225" s="191">
        <v>7388</v>
      </c>
      <c r="G225" s="191">
        <v>200</v>
      </c>
      <c r="H225" s="191">
        <v>882</v>
      </c>
      <c r="I225" s="191">
        <v>220</v>
      </c>
    </row>
    <row r="226" ht="18" customHeight="1" spans="1:9">
      <c r="A226" s="191" t="s">
        <v>285</v>
      </c>
      <c r="B226" s="191" t="s">
        <v>291</v>
      </c>
      <c r="C226" s="191" t="s">
        <v>287</v>
      </c>
      <c r="D226" s="191" t="s">
        <v>287</v>
      </c>
      <c r="E226" s="200">
        <v>44166</v>
      </c>
      <c r="F226" s="191">
        <v>7388</v>
      </c>
      <c r="G226" s="191">
        <v>200</v>
      </c>
      <c r="H226" s="191">
        <v>882</v>
      </c>
      <c r="I226" s="191">
        <v>220</v>
      </c>
    </row>
    <row r="227" ht="18" customHeight="1" spans="1:9">
      <c r="A227" s="191" t="s">
        <v>285</v>
      </c>
      <c r="B227" s="191" t="s">
        <v>291</v>
      </c>
      <c r="C227" s="191" t="s">
        <v>287</v>
      </c>
      <c r="D227" s="191" t="s">
        <v>287</v>
      </c>
      <c r="E227" s="200">
        <v>44136</v>
      </c>
      <c r="F227" s="191">
        <v>7388</v>
      </c>
      <c r="G227" s="191">
        <v>200</v>
      </c>
      <c r="H227" s="191">
        <v>882</v>
      </c>
      <c r="I227" s="191">
        <v>220</v>
      </c>
    </row>
    <row r="228" ht="18" customHeight="1" spans="1:9">
      <c r="A228" s="191" t="s">
        <v>285</v>
      </c>
      <c r="B228" s="191" t="s">
        <v>291</v>
      </c>
      <c r="C228" s="191" t="s">
        <v>287</v>
      </c>
      <c r="D228" s="191" t="s">
        <v>287</v>
      </c>
      <c r="E228" s="200">
        <v>44105</v>
      </c>
      <c r="F228" s="191">
        <v>7388</v>
      </c>
      <c r="G228" s="191">
        <v>200</v>
      </c>
      <c r="H228" s="191">
        <v>882</v>
      </c>
      <c r="I228" s="191">
        <v>220</v>
      </c>
    </row>
    <row r="229" ht="18" customHeight="1" spans="1:9">
      <c r="A229" s="191" t="s">
        <v>285</v>
      </c>
      <c r="B229" s="191" t="s">
        <v>291</v>
      </c>
      <c r="C229" s="191" t="s">
        <v>287</v>
      </c>
      <c r="D229" s="191" t="s">
        <v>287</v>
      </c>
      <c r="E229" s="200">
        <v>44075</v>
      </c>
      <c r="F229" s="191">
        <v>7388</v>
      </c>
      <c r="G229" s="191">
        <v>200</v>
      </c>
      <c r="H229" s="191">
        <v>882</v>
      </c>
      <c r="I229" s="191">
        <v>220</v>
      </c>
    </row>
    <row r="230" ht="18" customHeight="1" spans="1:9">
      <c r="A230" s="191" t="s">
        <v>285</v>
      </c>
      <c r="B230" s="191" t="s">
        <v>291</v>
      </c>
      <c r="C230" s="191" t="s">
        <v>287</v>
      </c>
      <c r="D230" s="191" t="s">
        <v>287</v>
      </c>
      <c r="E230" s="200">
        <v>44044</v>
      </c>
      <c r="F230" s="191">
        <v>7388</v>
      </c>
      <c r="G230" s="191">
        <v>200</v>
      </c>
      <c r="H230" s="191">
        <v>882</v>
      </c>
      <c r="I230" s="191">
        <v>220</v>
      </c>
    </row>
    <row r="231" ht="18" customHeight="1" spans="1:9">
      <c r="A231" s="191" t="s">
        <v>285</v>
      </c>
      <c r="B231" s="191" t="s">
        <v>291</v>
      </c>
      <c r="C231" s="191" t="s">
        <v>287</v>
      </c>
      <c r="D231" s="191" t="s">
        <v>287</v>
      </c>
      <c r="E231" s="200">
        <v>44013</v>
      </c>
      <c r="F231" s="191">
        <v>7388</v>
      </c>
      <c r="G231" s="191">
        <v>200</v>
      </c>
      <c r="H231" s="191">
        <v>882</v>
      </c>
      <c r="I231" s="191">
        <v>220</v>
      </c>
    </row>
    <row r="232" ht="18" customHeight="1" spans="1:9">
      <c r="A232" s="191" t="s">
        <v>285</v>
      </c>
      <c r="B232" s="191" t="s">
        <v>291</v>
      </c>
      <c r="C232" s="191" t="s">
        <v>287</v>
      </c>
      <c r="D232" s="191" t="s">
        <v>287</v>
      </c>
      <c r="E232" s="200">
        <v>43983</v>
      </c>
      <c r="F232" s="191">
        <v>8585</v>
      </c>
      <c r="G232" s="191">
        <v>600</v>
      </c>
      <c r="H232" s="191">
        <v>882</v>
      </c>
      <c r="I232" s="191">
        <v>220</v>
      </c>
    </row>
    <row r="233" ht="18" customHeight="1" spans="1:9">
      <c r="A233" s="191" t="s">
        <v>285</v>
      </c>
      <c r="B233" s="191" t="s">
        <v>291</v>
      </c>
      <c r="C233" s="191" t="s">
        <v>287</v>
      </c>
      <c r="D233" s="191" t="s">
        <v>287</v>
      </c>
      <c r="E233" s="200">
        <v>43952</v>
      </c>
      <c r="F233" s="191">
        <v>8585</v>
      </c>
      <c r="G233" s="191">
        <v>600</v>
      </c>
      <c r="H233" s="191">
        <v>882</v>
      </c>
      <c r="I233" s="191">
        <v>220</v>
      </c>
    </row>
    <row r="234" ht="18" customHeight="1" spans="1:9">
      <c r="A234" s="191" t="s">
        <v>285</v>
      </c>
      <c r="B234" s="191" t="s">
        <v>291</v>
      </c>
      <c r="C234" s="191" t="s">
        <v>287</v>
      </c>
      <c r="D234" s="191" t="s">
        <v>287</v>
      </c>
      <c r="E234" s="200">
        <v>43922</v>
      </c>
      <c r="F234" s="191">
        <v>8585</v>
      </c>
      <c r="G234" s="191">
        <v>600</v>
      </c>
      <c r="H234" s="191">
        <v>882</v>
      </c>
      <c r="I234" s="191">
        <v>220</v>
      </c>
    </row>
    <row r="235" ht="18" customHeight="1" spans="1:9">
      <c r="A235" s="191" t="s">
        <v>285</v>
      </c>
      <c r="B235" s="191" t="s">
        <v>291</v>
      </c>
      <c r="C235" s="191" t="s">
        <v>287</v>
      </c>
      <c r="D235" s="191" t="s">
        <v>287</v>
      </c>
      <c r="E235" s="200">
        <v>43891</v>
      </c>
      <c r="F235" s="191">
        <v>8585</v>
      </c>
      <c r="G235" s="191">
        <v>600</v>
      </c>
      <c r="H235" s="191">
        <v>882</v>
      </c>
      <c r="I235" s="191">
        <v>220</v>
      </c>
    </row>
    <row r="236" ht="18" customHeight="1" spans="1:9">
      <c r="A236" s="191" t="s">
        <v>285</v>
      </c>
      <c r="B236" s="191" t="s">
        <v>291</v>
      </c>
      <c r="C236" s="191" t="s">
        <v>287</v>
      </c>
      <c r="D236" s="191" t="s">
        <v>287</v>
      </c>
      <c r="E236" s="200">
        <v>43862</v>
      </c>
      <c r="F236" s="191">
        <v>8585</v>
      </c>
      <c r="G236" s="191">
        <v>600</v>
      </c>
      <c r="H236" s="191">
        <v>882</v>
      </c>
      <c r="I236" s="191">
        <v>220</v>
      </c>
    </row>
    <row r="237" ht="18" customHeight="1" spans="1:9">
      <c r="A237" s="191" t="s">
        <v>285</v>
      </c>
      <c r="B237" s="191" t="s">
        <v>291</v>
      </c>
      <c r="C237" s="191" t="s">
        <v>287</v>
      </c>
      <c r="D237" s="191" t="s">
        <v>287</v>
      </c>
      <c r="E237" s="200">
        <v>43831</v>
      </c>
      <c r="F237" s="191">
        <v>8585</v>
      </c>
      <c r="G237" s="191">
        <v>600</v>
      </c>
      <c r="H237" s="191">
        <v>882</v>
      </c>
      <c r="I237" s="191">
        <v>220</v>
      </c>
    </row>
    <row r="238" ht="18" customHeight="1" spans="1:9">
      <c r="A238" s="191" t="s">
        <v>285</v>
      </c>
      <c r="B238" s="191" t="s">
        <v>291</v>
      </c>
      <c r="C238" s="191" t="s">
        <v>287</v>
      </c>
      <c r="D238" s="191" t="s">
        <v>287</v>
      </c>
      <c r="E238" s="200">
        <v>43800</v>
      </c>
      <c r="F238" s="191">
        <v>8585</v>
      </c>
      <c r="G238" s="191">
        <v>600</v>
      </c>
      <c r="H238" s="191">
        <v>882</v>
      </c>
      <c r="I238" s="191">
        <v>220</v>
      </c>
    </row>
    <row r="239" ht="18" customHeight="1" spans="1:9">
      <c r="A239" s="191" t="s">
        <v>285</v>
      </c>
      <c r="B239" s="191" t="s">
        <v>291</v>
      </c>
      <c r="C239" s="191" t="s">
        <v>287</v>
      </c>
      <c r="D239" s="191" t="s">
        <v>287</v>
      </c>
      <c r="E239" s="200">
        <v>43770</v>
      </c>
      <c r="F239" s="191">
        <v>8585</v>
      </c>
      <c r="G239" s="191">
        <v>600</v>
      </c>
      <c r="H239" s="191">
        <v>882</v>
      </c>
      <c r="I239" s="191">
        <v>220</v>
      </c>
    </row>
    <row r="240" ht="18" customHeight="1" spans="1:9">
      <c r="A240" s="191" t="s">
        <v>285</v>
      </c>
      <c r="B240" s="191" t="s">
        <v>291</v>
      </c>
      <c r="C240" s="191" t="s">
        <v>287</v>
      </c>
      <c r="D240" s="191" t="s">
        <v>287</v>
      </c>
      <c r="E240" s="200">
        <v>43739</v>
      </c>
      <c r="F240" s="191">
        <v>8585</v>
      </c>
      <c r="G240" s="191">
        <v>600</v>
      </c>
      <c r="H240" s="191">
        <v>882</v>
      </c>
      <c r="I240" s="191">
        <v>220</v>
      </c>
    </row>
    <row r="241" ht="18" customHeight="1" spans="1:9">
      <c r="A241" s="191" t="s">
        <v>285</v>
      </c>
      <c r="B241" s="191" t="s">
        <v>291</v>
      </c>
      <c r="C241" s="191" t="s">
        <v>287</v>
      </c>
      <c r="D241" s="191" t="s">
        <v>287</v>
      </c>
      <c r="E241" s="200">
        <v>43709</v>
      </c>
      <c r="F241" s="191">
        <v>8585</v>
      </c>
      <c r="G241" s="191">
        <v>600</v>
      </c>
      <c r="H241" s="191">
        <v>882</v>
      </c>
      <c r="I241" s="191">
        <v>220</v>
      </c>
    </row>
    <row r="242" ht="18" customHeight="1" spans="1:9">
      <c r="A242" s="191" t="s">
        <v>285</v>
      </c>
      <c r="B242" s="191" t="s">
        <v>291</v>
      </c>
      <c r="C242" s="191" t="s">
        <v>287</v>
      </c>
      <c r="D242" s="191" t="s">
        <v>287</v>
      </c>
      <c r="E242" s="200">
        <v>43678</v>
      </c>
      <c r="F242" s="191">
        <v>8585</v>
      </c>
      <c r="G242" s="191">
        <v>600</v>
      </c>
      <c r="H242" s="191">
        <v>882</v>
      </c>
      <c r="I242" s="191">
        <v>220</v>
      </c>
    </row>
    <row r="243" ht="18" customHeight="1" spans="1:9">
      <c r="A243" s="191" t="s">
        <v>285</v>
      </c>
      <c r="B243" s="191" t="s">
        <v>291</v>
      </c>
      <c r="C243" s="191" t="s">
        <v>287</v>
      </c>
      <c r="D243" s="191" t="s">
        <v>287</v>
      </c>
      <c r="E243" s="200">
        <v>43647</v>
      </c>
      <c r="F243" s="191">
        <v>8585</v>
      </c>
      <c r="G243" s="191">
        <v>600</v>
      </c>
      <c r="H243" s="191">
        <v>882</v>
      </c>
      <c r="I243" s="191">
        <v>220</v>
      </c>
    </row>
    <row r="244" ht="18" customHeight="1" spans="1:9">
      <c r="A244" s="191" t="s">
        <v>285</v>
      </c>
      <c r="B244" s="191" t="s">
        <v>291</v>
      </c>
      <c r="C244" s="191" t="s">
        <v>287</v>
      </c>
      <c r="D244" s="191" t="s">
        <v>287</v>
      </c>
      <c r="E244" s="200">
        <v>43617</v>
      </c>
      <c r="F244" s="191">
        <v>8585</v>
      </c>
      <c r="G244" s="191">
        <v>400</v>
      </c>
      <c r="H244" s="191">
        <v>882</v>
      </c>
      <c r="I244" s="191">
        <v>220</v>
      </c>
    </row>
    <row r="245" ht="18" customHeight="1" spans="1:9">
      <c r="A245" s="191" t="s">
        <v>285</v>
      </c>
      <c r="B245" s="191" t="s">
        <v>291</v>
      </c>
      <c r="C245" s="191" t="s">
        <v>287</v>
      </c>
      <c r="D245" s="191" t="s">
        <v>287</v>
      </c>
      <c r="E245" s="200">
        <v>43586</v>
      </c>
      <c r="F245" s="191">
        <v>8585</v>
      </c>
      <c r="G245" s="191">
        <v>400</v>
      </c>
      <c r="H245" s="191">
        <v>882</v>
      </c>
      <c r="I245" s="191">
        <v>220</v>
      </c>
    </row>
    <row r="246" ht="18" customHeight="1" spans="1:9">
      <c r="A246" s="191" t="s">
        <v>285</v>
      </c>
      <c r="B246" s="191" t="s">
        <v>291</v>
      </c>
      <c r="C246" s="191" t="s">
        <v>287</v>
      </c>
      <c r="D246" s="191" t="s">
        <v>287</v>
      </c>
      <c r="E246" s="200">
        <v>43556</v>
      </c>
      <c r="F246" s="191">
        <v>8585</v>
      </c>
      <c r="G246" s="191">
        <v>400</v>
      </c>
      <c r="H246" s="191">
        <v>882</v>
      </c>
      <c r="I246" s="191">
        <v>220</v>
      </c>
    </row>
    <row r="247" ht="18" customHeight="1" spans="1:9">
      <c r="A247" s="191" t="s">
        <v>285</v>
      </c>
      <c r="B247" s="191" t="s">
        <v>291</v>
      </c>
      <c r="C247" s="191" t="s">
        <v>287</v>
      </c>
      <c r="D247" s="191" t="s">
        <v>287</v>
      </c>
      <c r="E247" s="200">
        <v>43525</v>
      </c>
      <c r="F247" s="191">
        <v>8585</v>
      </c>
      <c r="G247" s="191">
        <v>400</v>
      </c>
      <c r="H247" s="191">
        <v>882</v>
      </c>
      <c r="I247" s="191">
        <v>220</v>
      </c>
    </row>
    <row r="248" ht="18" customHeight="1" spans="1:9">
      <c r="A248" s="191" t="s">
        <v>285</v>
      </c>
      <c r="B248" s="191" t="s">
        <v>291</v>
      </c>
      <c r="C248" s="191" t="s">
        <v>287</v>
      </c>
      <c r="D248" s="191" t="s">
        <v>287</v>
      </c>
      <c r="E248" s="200">
        <v>43497</v>
      </c>
      <c r="F248" s="191">
        <v>8585</v>
      </c>
      <c r="G248" s="191">
        <v>400</v>
      </c>
      <c r="H248" s="191">
        <v>882</v>
      </c>
      <c r="I248" s="191">
        <v>220</v>
      </c>
    </row>
    <row r="249" ht="18" customHeight="1" spans="1:9">
      <c r="A249" s="191" t="s">
        <v>285</v>
      </c>
      <c r="B249" s="191" t="s">
        <v>291</v>
      </c>
      <c r="C249" s="191" t="s">
        <v>287</v>
      </c>
      <c r="D249" s="191" t="s">
        <v>287</v>
      </c>
      <c r="E249" s="200">
        <v>43466</v>
      </c>
      <c r="F249" s="191">
        <v>8585</v>
      </c>
      <c r="G249" s="191">
        <v>400</v>
      </c>
      <c r="H249" s="191">
        <v>882</v>
      </c>
      <c r="I249" s="191">
        <v>220</v>
      </c>
    </row>
    <row r="250" ht="18" customHeight="1" spans="1:9">
      <c r="A250" s="191" t="s">
        <v>285</v>
      </c>
      <c r="B250" s="191" t="s">
        <v>291</v>
      </c>
      <c r="C250" s="191" t="s">
        <v>287</v>
      </c>
      <c r="D250" s="191" t="s">
        <v>287</v>
      </c>
      <c r="E250" s="200">
        <v>43435</v>
      </c>
      <c r="F250" s="191">
        <v>8585</v>
      </c>
      <c r="G250" s="191">
        <v>400</v>
      </c>
      <c r="H250" s="191">
        <v>882</v>
      </c>
      <c r="I250" s="191">
        <v>220</v>
      </c>
    </row>
    <row r="251" ht="18" customHeight="1" spans="1:9">
      <c r="A251" s="191" t="s">
        <v>285</v>
      </c>
      <c r="B251" s="191" t="s">
        <v>291</v>
      </c>
      <c r="C251" s="191" t="s">
        <v>287</v>
      </c>
      <c r="D251" s="191" t="s">
        <v>287</v>
      </c>
      <c r="E251" s="200">
        <v>43405</v>
      </c>
      <c r="F251" s="191">
        <v>8585</v>
      </c>
      <c r="G251" s="191">
        <v>400</v>
      </c>
      <c r="H251" s="191">
        <v>882</v>
      </c>
      <c r="I251" s="191">
        <v>220</v>
      </c>
    </row>
    <row r="252" ht="18" customHeight="1" spans="1:9">
      <c r="A252" s="191" t="s">
        <v>285</v>
      </c>
      <c r="B252" s="191" t="s">
        <v>291</v>
      </c>
      <c r="C252" s="191" t="s">
        <v>287</v>
      </c>
      <c r="D252" s="191" t="s">
        <v>287</v>
      </c>
      <c r="E252" s="200">
        <v>43374</v>
      </c>
      <c r="F252" s="191">
        <v>8585</v>
      </c>
      <c r="G252" s="191">
        <v>400</v>
      </c>
      <c r="H252" s="191">
        <v>882</v>
      </c>
      <c r="I252" s="191">
        <v>220</v>
      </c>
    </row>
    <row r="253" ht="18" customHeight="1" spans="1:9">
      <c r="A253" s="191" t="s">
        <v>285</v>
      </c>
      <c r="B253" s="191" t="s">
        <v>291</v>
      </c>
      <c r="C253" s="191" t="s">
        <v>287</v>
      </c>
      <c r="D253" s="191" t="s">
        <v>287</v>
      </c>
      <c r="E253" s="200">
        <v>43344</v>
      </c>
      <c r="F253" s="191">
        <v>8585</v>
      </c>
      <c r="G253" s="191">
        <v>400</v>
      </c>
      <c r="H253" s="191">
        <v>882</v>
      </c>
      <c r="I253" s="191">
        <v>220</v>
      </c>
    </row>
    <row r="254" ht="18" customHeight="1" spans="1:9">
      <c r="A254" s="191" t="s">
        <v>285</v>
      </c>
      <c r="B254" s="191" t="s">
        <v>291</v>
      </c>
      <c r="C254" s="191" t="s">
        <v>287</v>
      </c>
      <c r="D254" s="191" t="s">
        <v>287</v>
      </c>
      <c r="E254" s="200">
        <v>43313</v>
      </c>
      <c r="F254" s="191">
        <v>8585</v>
      </c>
      <c r="G254" s="191">
        <v>400</v>
      </c>
      <c r="H254" s="191">
        <v>882</v>
      </c>
      <c r="I254" s="191">
        <v>220</v>
      </c>
    </row>
    <row r="255" ht="18" customHeight="1" spans="1:9">
      <c r="A255" s="191" t="s">
        <v>285</v>
      </c>
      <c r="B255" s="191" t="s">
        <v>291</v>
      </c>
      <c r="C255" s="191" t="s">
        <v>287</v>
      </c>
      <c r="D255" s="191" t="s">
        <v>287</v>
      </c>
      <c r="E255" s="200">
        <v>43282</v>
      </c>
      <c r="F255" s="191">
        <v>8585</v>
      </c>
      <c r="G255" s="191">
        <v>400</v>
      </c>
      <c r="H255" s="191">
        <v>882</v>
      </c>
      <c r="I255" s="191">
        <v>220</v>
      </c>
    </row>
    <row r="256" ht="18" customHeight="1" spans="1:9">
      <c r="A256" s="191" t="s">
        <v>285</v>
      </c>
      <c r="B256" s="191" t="s">
        <v>291</v>
      </c>
      <c r="C256" s="191" t="s">
        <v>287</v>
      </c>
      <c r="D256" s="191" t="s">
        <v>287</v>
      </c>
      <c r="E256" s="200">
        <v>43252</v>
      </c>
      <c r="F256" s="191">
        <v>5589</v>
      </c>
      <c r="G256" s="191">
        <v>120</v>
      </c>
      <c r="H256" s="191">
        <v>882</v>
      </c>
      <c r="I256" s="191">
        <v>220</v>
      </c>
    </row>
    <row r="257" ht="18" customHeight="1" spans="1:9">
      <c r="A257" s="191" t="s">
        <v>285</v>
      </c>
      <c r="B257" s="191" t="s">
        <v>291</v>
      </c>
      <c r="C257" s="191" t="s">
        <v>287</v>
      </c>
      <c r="D257" s="191" t="s">
        <v>287</v>
      </c>
      <c r="E257" s="200">
        <v>43221</v>
      </c>
      <c r="F257" s="191">
        <v>5589</v>
      </c>
      <c r="G257" s="191">
        <v>120</v>
      </c>
      <c r="H257" s="191">
        <v>882</v>
      </c>
      <c r="I257" s="191">
        <v>220</v>
      </c>
    </row>
    <row r="258" ht="18" customHeight="1" spans="1:9">
      <c r="A258" s="191" t="s">
        <v>285</v>
      </c>
      <c r="B258" s="191" t="s">
        <v>291</v>
      </c>
      <c r="C258" s="191" t="s">
        <v>287</v>
      </c>
      <c r="D258" s="191" t="s">
        <v>287</v>
      </c>
      <c r="E258" s="200">
        <v>43191</v>
      </c>
      <c r="F258" s="191">
        <v>5589</v>
      </c>
      <c r="G258" s="191">
        <v>120</v>
      </c>
      <c r="H258" s="191">
        <v>882</v>
      </c>
      <c r="I258" s="191">
        <v>220</v>
      </c>
    </row>
    <row r="259" ht="18" customHeight="1" spans="1:9">
      <c r="A259" s="191" t="s">
        <v>285</v>
      </c>
      <c r="B259" s="191" t="s">
        <v>291</v>
      </c>
      <c r="C259" s="191" t="s">
        <v>287</v>
      </c>
      <c r="D259" s="191" t="s">
        <v>287</v>
      </c>
      <c r="E259" s="200">
        <v>43160</v>
      </c>
      <c r="F259" s="191">
        <v>5589</v>
      </c>
      <c r="G259" s="191">
        <v>120</v>
      </c>
      <c r="H259" s="191">
        <v>882</v>
      </c>
      <c r="I259" s="191">
        <v>220</v>
      </c>
    </row>
    <row r="260" ht="18" customHeight="1" spans="1:9">
      <c r="A260" s="191" t="s">
        <v>285</v>
      </c>
      <c r="B260" s="191" t="s">
        <v>291</v>
      </c>
      <c r="C260" s="191" t="s">
        <v>287</v>
      </c>
      <c r="D260" s="191" t="s">
        <v>287</v>
      </c>
      <c r="E260" s="200">
        <v>43132</v>
      </c>
      <c r="F260" s="191">
        <v>5589</v>
      </c>
      <c r="G260" s="191">
        <v>120</v>
      </c>
      <c r="H260" s="191">
        <v>882</v>
      </c>
      <c r="I260" s="191">
        <v>220</v>
      </c>
    </row>
    <row r="261" ht="18" customHeight="1" spans="1:9">
      <c r="A261" s="191" t="s">
        <v>285</v>
      </c>
      <c r="B261" s="191" t="s">
        <v>291</v>
      </c>
      <c r="C261" s="191" t="s">
        <v>287</v>
      </c>
      <c r="D261" s="191" t="s">
        <v>287</v>
      </c>
      <c r="E261" s="200">
        <v>43101</v>
      </c>
      <c r="F261" s="191">
        <v>5589</v>
      </c>
      <c r="G261" s="191">
        <v>120</v>
      </c>
      <c r="H261" s="191">
        <v>882</v>
      </c>
      <c r="I261" s="191">
        <v>220</v>
      </c>
    </row>
    <row r="262" ht="18" customHeight="1" spans="1:9">
      <c r="A262" s="191" t="s">
        <v>285</v>
      </c>
      <c r="B262" s="191" t="s">
        <v>291</v>
      </c>
      <c r="C262" s="191" t="s">
        <v>287</v>
      </c>
      <c r="D262" s="191" t="s">
        <v>287</v>
      </c>
      <c r="E262" s="200">
        <v>43070</v>
      </c>
      <c r="F262" s="191">
        <v>5589</v>
      </c>
      <c r="G262" s="191">
        <v>120</v>
      </c>
      <c r="H262" s="191">
        <v>882</v>
      </c>
      <c r="I262" s="191">
        <v>220</v>
      </c>
    </row>
    <row r="263" ht="18" customHeight="1" spans="1:9">
      <c r="A263" s="191" t="s">
        <v>285</v>
      </c>
      <c r="B263" s="191" t="s">
        <v>291</v>
      </c>
      <c r="C263" s="191" t="s">
        <v>287</v>
      </c>
      <c r="D263" s="191" t="s">
        <v>287</v>
      </c>
      <c r="E263" s="200">
        <v>43040</v>
      </c>
      <c r="F263" s="191">
        <v>5589</v>
      </c>
      <c r="G263" s="191">
        <v>120</v>
      </c>
      <c r="H263" s="191">
        <v>882</v>
      </c>
      <c r="I263" s="191">
        <v>220</v>
      </c>
    </row>
    <row r="264" ht="18" customHeight="1" spans="1:9">
      <c r="A264" s="191" t="s">
        <v>285</v>
      </c>
      <c r="B264" s="191" t="s">
        <v>291</v>
      </c>
      <c r="C264" s="191" t="s">
        <v>287</v>
      </c>
      <c r="D264" s="191" t="s">
        <v>287</v>
      </c>
      <c r="E264" s="200">
        <v>43009</v>
      </c>
      <c r="F264" s="191">
        <v>5589</v>
      </c>
      <c r="G264" s="191">
        <v>120</v>
      </c>
      <c r="H264" s="191">
        <v>882</v>
      </c>
      <c r="I264" s="191">
        <v>220</v>
      </c>
    </row>
    <row r="265" ht="18" customHeight="1" spans="1:9">
      <c r="A265" s="191" t="s">
        <v>285</v>
      </c>
      <c r="B265" s="191" t="s">
        <v>291</v>
      </c>
      <c r="C265" s="191" t="s">
        <v>287</v>
      </c>
      <c r="D265" s="191" t="s">
        <v>287</v>
      </c>
      <c r="E265" s="200">
        <v>42979</v>
      </c>
      <c r="F265" s="191">
        <v>5589</v>
      </c>
      <c r="G265" s="191">
        <v>120</v>
      </c>
      <c r="H265" s="191">
        <v>882</v>
      </c>
      <c r="I265" s="191">
        <v>220</v>
      </c>
    </row>
    <row r="266" ht="18" customHeight="1" spans="1:9">
      <c r="A266" s="191" t="s">
        <v>285</v>
      </c>
      <c r="B266" s="191" t="s">
        <v>291</v>
      </c>
      <c r="C266" s="191" t="s">
        <v>287</v>
      </c>
      <c r="D266" s="191" t="s">
        <v>287</v>
      </c>
      <c r="E266" s="200">
        <v>42948</v>
      </c>
      <c r="F266" s="191">
        <v>5589</v>
      </c>
      <c r="G266" s="191">
        <v>120</v>
      </c>
      <c r="H266" s="191">
        <v>882</v>
      </c>
      <c r="I266" s="191">
        <v>220</v>
      </c>
    </row>
    <row r="267" ht="18" customHeight="1" spans="1:9">
      <c r="A267" s="191" t="s">
        <v>285</v>
      </c>
      <c r="B267" s="191" t="s">
        <v>291</v>
      </c>
      <c r="C267" s="191" t="s">
        <v>287</v>
      </c>
      <c r="D267" s="191" t="s">
        <v>287</v>
      </c>
      <c r="E267" s="200">
        <v>42917</v>
      </c>
      <c r="F267" s="191">
        <v>5589</v>
      </c>
      <c r="G267" s="191">
        <v>120</v>
      </c>
      <c r="H267" s="191">
        <v>882</v>
      </c>
      <c r="I267" s="191">
        <v>220</v>
      </c>
    </row>
    <row r="268" ht="18" customHeight="1" spans="1:9">
      <c r="A268" s="191" t="s">
        <v>285</v>
      </c>
      <c r="B268" s="191" t="s">
        <v>291</v>
      </c>
      <c r="C268" s="191" t="s">
        <v>287</v>
      </c>
      <c r="D268" s="191" t="s">
        <v>287</v>
      </c>
      <c r="E268" s="200">
        <v>42887</v>
      </c>
      <c r="F268" s="191">
        <v>5589</v>
      </c>
      <c r="G268" s="191">
        <v>290</v>
      </c>
      <c r="H268" s="191">
        <v>882</v>
      </c>
      <c r="I268" s="191">
        <v>220</v>
      </c>
    </row>
    <row r="269" ht="18" customHeight="1" spans="1:9">
      <c r="A269" s="191" t="s">
        <v>285</v>
      </c>
      <c r="B269" s="191" t="s">
        <v>291</v>
      </c>
      <c r="C269" s="191" t="s">
        <v>287</v>
      </c>
      <c r="D269" s="191" t="s">
        <v>287</v>
      </c>
      <c r="E269" s="200">
        <v>42856</v>
      </c>
      <c r="F269" s="191">
        <v>5589</v>
      </c>
      <c r="G269" s="191">
        <v>290</v>
      </c>
      <c r="H269" s="191">
        <v>882</v>
      </c>
      <c r="I269" s="191">
        <v>220</v>
      </c>
    </row>
    <row r="270" ht="18" customHeight="1" spans="1:9">
      <c r="A270" s="191" t="s">
        <v>285</v>
      </c>
      <c r="B270" s="191" t="s">
        <v>291</v>
      </c>
      <c r="C270" s="191" t="s">
        <v>287</v>
      </c>
      <c r="D270" s="191" t="s">
        <v>287</v>
      </c>
      <c r="E270" s="200">
        <v>42826</v>
      </c>
      <c r="F270" s="191">
        <v>5589</v>
      </c>
      <c r="G270" s="191">
        <v>290</v>
      </c>
      <c r="H270" s="191">
        <v>882</v>
      </c>
      <c r="I270" s="191">
        <v>220</v>
      </c>
    </row>
    <row r="271" ht="18" customHeight="1" spans="1:9">
      <c r="A271" s="191" t="s">
        <v>285</v>
      </c>
      <c r="B271" s="191" t="s">
        <v>291</v>
      </c>
      <c r="C271" s="191" t="s">
        <v>287</v>
      </c>
      <c r="D271" s="191" t="s">
        <v>287</v>
      </c>
      <c r="E271" s="200">
        <v>42795</v>
      </c>
      <c r="F271" s="191">
        <v>5589</v>
      </c>
      <c r="G271" s="191">
        <v>290</v>
      </c>
      <c r="H271" s="191">
        <v>882</v>
      </c>
      <c r="I271" s="191">
        <v>220</v>
      </c>
    </row>
    <row r="272" ht="18" customHeight="1" spans="1:9">
      <c r="A272" s="191" t="s">
        <v>285</v>
      </c>
      <c r="B272" s="191" t="s">
        <v>291</v>
      </c>
      <c r="C272" s="191" t="s">
        <v>287</v>
      </c>
      <c r="D272" s="191" t="s">
        <v>287</v>
      </c>
      <c r="E272" s="200">
        <v>42767</v>
      </c>
      <c r="F272" s="191">
        <v>5589</v>
      </c>
      <c r="G272" s="191">
        <v>290</v>
      </c>
      <c r="H272" s="191">
        <v>882</v>
      </c>
      <c r="I272" s="191">
        <v>220</v>
      </c>
    </row>
    <row r="273" ht="18" customHeight="1" spans="1:9">
      <c r="A273" s="191" t="s">
        <v>285</v>
      </c>
      <c r="B273" s="191" t="s">
        <v>291</v>
      </c>
      <c r="C273" s="191" t="s">
        <v>287</v>
      </c>
      <c r="D273" s="191" t="s">
        <v>287</v>
      </c>
      <c r="E273" s="200">
        <v>42736</v>
      </c>
      <c r="F273" s="191">
        <v>5589</v>
      </c>
      <c r="G273" s="191">
        <v>290</v>
      </c>
      <c r="H273" s="191">
        <v>882</v>
      </c>
      <c r="I273" s="191">
        <v>220</v>
      </c>
    </row>
    <row r="274" ht="18" customHeight="1" spans="1:9">
      <c r="A274" s="191" t="s">
        <v>285</v>
      </c>
      <c r="B274" s="191" t="s">
        <v>291</v>
      </c>
      <c r="C274" s="191" t="s">
        <v>287</v>
      </c>
      <c r="D274" s="191" t="s">
        <v>287</v>
      </c>
      <c r="E274" s="200">
        <v>42705</v>
      </c>
      <c r="F274" s="191">
        <v>5589</v>
      </c>
      <c r="G274" s="191">
        <v>290</v>
      </c>
      <c r="H274" s="191">
        <v>882</v>
      </c>
      <c r="I274" s="191">
        <v>220</v>
      </c>
    </row>
    <row r="275" ht="18" customHeight="1" spans="1:9">
      <c r="A275" s="191" t="s">
        <v>285</v>
      </c>
      <c r="B275" s="191" t="s">
        <v>291</v>
      </c>
      <c r="C275" s="191" t="s">
        <v>287</v>
      </c>
      <c r="D275" s="191" t="s">
        <v>287</v>
      </c>
      <c r="E275" s="200">
        <v>42675</v>
      </c>
      <c r="F275" s="191">
        <v>5589</v>
      </c>
      <c r="G275" s="191">
        <v>290</v>
      </c>
      <c r="H275" s="191">
        <v>882</v>
      </c>
      <c r="I275" s="191">
        <v>220</v>
      </c>
    </row>
    <row r="276" ht="18" customHeight="1" spans="1:9">
      <c r="A276" s="191" t="s">
        <v>285</v>
      </c>
      <c r="B276" s="191" t="s">
        <v>291</v>
      </c>
      <c r="C276" s="191" t="s">
        <v>287</v>
      </c>
      <c r="D276" s="191" t="s">
        <v>287</v>
      </c>
      <c r="E276" s="200">
        <v>42644</v>
      </c>
      <c r="F276" s="191">
        <v>5589</v>
      </c>
      <c r="G276" s="191">
        <v>290</v>
      </c>
      <c r="H276" s="191">
        <v>882</v>
      </c>
      <c r="I276" s="191">
        <v>220</v>
      </c>
    </row>
    <row r="277" ht="18" customHeight="1" spans="1:9">
      <c r="A277" s="191" t="s">
        <v>285</v>
      </c>
      <c r="B277" s="191" t="s">
        <v>291</v>
      </c>
      <c r="C277" s="191" t="s">
        <v>287</v>
      </c>
      <c r="D277" s="191" t="s">
        <v>287</v>
      </c>
      <c r="E277" s="200">
        <v>42614</v>
      </c>
      <c r="F277" s="191">
        <v>5589</v>
      </c>
      <c r="G277" s="191">
        <v>290</v>
      </c>
      <c r="H277" s="191">
        <v>882</v>
      </c>
      <c r="I277" s="191">
        <v>220</v>
      </c>
    </row>
    <row r="278" ht="18" customHeight="1" spans="1:9">
      <c r="A278" s="191" t="s">
        <v>285</v>
      </c>
      <c r="B278" s="191" t="s">
        <v>291</v>
      </c>
      <c r="C278" s="191" t="s">
        <v>287</v>
      </c>
      <c r="D278" s="191" t="s">
        <v>287</v>
      </c>
      <c r="E278" s="200">
        <v>42583</v>
      </c>
      <c r="F278" s="191">
        <v>5589</v>
      </c>
      <c r="G278" s="191">
        <v>290</v>
      </c>
      <c r="H278" s="191">
        <v>882</v>
      </c>
      <c r="I278" s="191">
        <v>220</v>
      </c>
    </row>
    <row r="279" ht="18" customHeight="1" spans="1:9">
      <c r="A279" s="191" t="s">
        <v>285</v>
      </c>
      <c r="B279" s="191" t="s">
        <v>291</v>
      </c>
      <c r="C279" s="191" t="s">
        <v>287</v>
      </c>
      <c r="D279" s="191" t="s">
        <v>287</v>
      </c>
      <c r="E279" s="200">
        <v>42552</v>
      </c>
      <c r="F279" s="191">
        <v>5589</v>
      </c>
      <c r="G279" s="191">
        <v>290</v>
      </c>
      <c r="H279" s="191">
        <v>882</v>
      </c>
      <c r="I279" s="191">
        <v>220</v>
      </c>
    </row>
    <row r="280" ht="18" customHeight="1" spans="1:9">
      <c r="A280" s="191" t="s">
        <v>285</v>
      </c>
      <c r="B280" s="191" t="s">
        <v>291</v>
      </c>
      <c r="C280" s="191" t="s">
        <v>287</v>
      </c>
      <c r="D280" s="191" t="s">
        <v>287</v>
      </c>
      <c r="E280" s="200">
        <v>42522</v>
      </c>
      <c r="F280" s="191">
        <v>5589</v>
      </c>
      <c r="G280" s="191">
        <v>30</v>
      </c>
      <c r="H280" s="191">
        <v>882</v>
      </c>
      <c r="I280" s="191">
        <v>220</v>
      </c>
    </row>
    <row r="281" ht="18" customHeight="1" spans="1:9">
      <c r="A281" s="191" t="s">
        <v>285</v>
      </c>
      <c r="B281" s="191" t="s">
        <v>291</v>
      </c>
      <c r="C281" s="191" t="s">
        <v>287</v>
      </c>
      <c r="D281" s="191" t="s">
        <v>287</v>
      </c>
      <c r="E281" s="200">
        <v>42491</v>
      </c>
      <c r="F281" s="191">
        <v>5589</v>
      </c>
      <c r="G281" s="191">
        <v>30</v>
      </c>
      <c r="H281" s="191">
        <v>882</v>
      </c>
      <c r="I281" s="191">
        <v>220</v>
      </c>
    </row>
    <row r="282" ht="18" customHeight="1" spans="1:9">
      <c r="A282" s="191" t="s">
        <v>285</v>
      </c>
      <c r="B282" s="191" t="s">
        <v>291</v>
      </c>
      <c r="C282" s="191" t="s">
        <v>287</v>
      </c>
      <c r="D282" s="191" t="s">
        <v>287</v>
      </c>
      <c r="E282" s="200">
        <v>42461</v>
      </c>
      <c r="F282" s="191">
        <v>5589</v>
      </c>
      <c r="G282" s="191">
        <v>30</v>
      </c>
      <c r="H282" s="191">
        <v>882</v>
      </c>
      <c r="I282" s="191">
        <v>220</v>
      </c>
    </row>
    <row r="283" ht="18" customHeight="1" spans="1:9">
      <c r="A283" s="191" t="s">
        <v>285</v>
      </c>
      <c r="B283" s="191" t="s">
        <v>291</v>
      </c>
      <c r="C283" s="191" t="s">
        <v>287</v>
      </c>
      <c r="D283" s="191" t="s">
        <v>287</v>
      </c>
      <c r="E283" s="200">
        <v>42430</v>
      </c>
      <c r="F283" s="191">
        <v>5589</v>
      </c>
      <c r="G283" s="191">
        <v>30</v>
      </c>
      <c r="H283" s="191">
        <v>882</v>
      </c>
      <c r="I283" s="191">
        <v>220</v>
      </c>
    </row>
    <row r="284" ht="18" customHeight="1" spans="1:9">
      <c r="A284" s="191" t="s">
        <v>285</v>
      </c>
      <c r="B284" s="191" t="s">
        <v>291</v>
      </c>
      <c r="C284" s="191" t="s">
        <v>287</v>
      </c>
      <c r="D284" s="191" t="s">
        <v>287</v>
      </c>
      <c r="E284" s="200">
        <v>42401</v>
      </c>
      <c r="F284" s="191">
        <v>5589</v>
      </c>
      <c r="G284" s="191">
        <v>30</v>
      </c>
      <c r="H284" s="191">
        <v>882</v>
      </c>
      <c r="I284" s="191">
        <v>220</v>
      </c>
    </row>
    <row r="285" ht="18" customHeight="1" spans="1:9">
      <c r="A285" s="191" t="s">
        <v>285</v>
      </c>
      <c r="B285" s="191" t="s">
        <v>291</v>
      </c>
      <c r="C285" s="191" t="s">
        <v>287</v>
      </c>
      <c r="D285" s="191" t="s">
        <v>287</v>
      </c>
      <c r="E285" s="200">
        <v>42370</v>
      </c>
      <c r="F285" s="191">
        <v>5589</v>
      </c>
      <c r="G285" s="191">
        <v>30</v>
      </c>
      <c r="H285" s="191">
        <v>882</v>
      </c>
      <c r="I285" s="191">
        <v>220</v>
      </c>
    </row>
    <row r="286" ht="18" customHeight="1" spans="1:9">
      <c r="A286" s="191" t="s">
        <v>285</v>
      </c>
      <c r="B286" s="191" t="s">
        <v>291</v>
      </c>
      <c r="C286" s="191" t="s">
        <v>287</v>
      </c>
      <c r="D286" s="191" t="s">
        <v>287</v>
      </c>
      <c r="E286" s="200">
        <v>42339</v>
      </c>
      <c r="F286" s="191">
        <v>5589</v>
      </c>
      <c r="G286" s="191">
        <v>30</v>
      </c>
      <c r="H286" s="191">
        <v>882</v>
      </c>
      <c r="I286" s="191">
        <v>220</v>
      </c>
    </row>
    <row r="287" ht="18" customHeight="1" spans="1:9">
      <c r="A287" s="191" t="s">
        <v>285</v>
      </c>
      <c r="B287" s="191" t="s">
        <v>291</v>
      </c>
      <c r="C287" s="191" t="s">
        <v>287</v>
      </c>
      <c r="D287" s="191" t="s">
        <v>287</v>
      </c>
      <c r="E287" s="200">
        <v>42309</v>
      </c>
      <c r="F287" s="191">
        <v>5589</v>
      </c>
      <c r="G287" s="191">
        <v>30</v>
      </c>
      <c r="H287" s="191">
        <v>882</v>
      </c>
      <c r="I287" s="191">
        <v>220</v>
      </c>
    </row>
    <row r="288" ht="18" customHeight="1" spans="1:9">
      <c r="A288" s="191" t="s">
        <v>285</v>
      </c>
      <c r="B288" s="191" t="s">
        <v>291</v>
      </c>
      <c r="C288" s="191" t="s">
        <v>287</v>
      </c>
      <c r="D288" s="191" t="s">
        <v>287</v>
      </c>
      <c r="E288" s="200">
        <v>42278</v>
      </c>
      <c r="F288" s="191">
        <v>5589</v>
      </c>
      <c r="G288" s="191">
        <v>30</v>
      </c>
      <c r="H288" s="191">
        <v>882</v>
      </c>
      <c r="I288" s="191">
        <v>220</v>
      </c>
    </row>
    <row r="289" ht="18" customHeight="1" spans="1:9">
      <c r="A289" s="191" t="s">
        <v>285</v>
      </c>
      <c r="B289" s="191" t="s">
        <v>291</v>
      </c>
      <c r="C289" s="191" t="s">
        <v>287</v>
      </c>
      <c r="D289" s="191" t="s">
        <v>287</v>
      </c>
      <c r="E289" s="200">
        <v>42248</v>
      </c>
      <c r="F289" s="191">
        <v>5589</v>
      </c>
      <c r="G289" s="191">
        <v>30</v>
      </c>
      <c r="H289" s="191">
        <v>882</v>
      </c>
      <c r="I289" s="191">
        <v>220</v>
      </c>
    </row>
    <row r="290" ht="18" customHeight="1" spans="1:9">
      <c r="A290" s="191" t="s">
        <v>285</v>
      </c>
      <c r="B290" s="191" t="s">
        <v>291</v>
      </c>
      <c r="C290" s="191" t="s">
        <v>287</v>
      </c>
      <c r="D290" s="191" t="s">
        <v>287</v>
      </c>
      <c r="E290" s="200">
        <v>42217</v>
      </c>
      <c r="F290" s="191">
        <v>5589</v>
      </c>
      <c r="G290" s="191">
        <v>30</v>
      </c>
      <c r="H290" s="191">
        <v>882</v>
      </c>
      <c r="I290" s="191">
        <v>220</v>
      </c>
    </row>
    <row r="291" ht="18" customHeight="1" spans="1:9">
      <c r="A291" s="191" t="s">
        <v>285</v>
      </c>
      <c r="B291" s="191" t="s">
        <v>291</v>
      </c>
      <c r="C291" s="191" t="s">
        <v>287</v>
      </c>
      <c r="D291" s="191" t="s">
        <v>287</v>
      </c>
      <c r="E291" s="200">
        <v>42186</v>
      </c>
      <c r="F291" s="191">
        <v>5589</v>
      </c>
      <c r="G291" s="191">
        <v>30</v>
      </c>
      <c r="H291" s="191">
        <v>882</v>
      </c>
      <c r="I291" s="191">
        <v>220</v>
      </c>
    </row>
    <row r="292" ht="18" customHeight="1" spans="1:9">
      <c r="A292" s="191" t="s">
        <v>285</v>
      </c>
      <c r="B292" s="191" t="s">
        <v>291</v>
      </c>
      <c r="C292" s="191" t="s">
        <v>287</v>
      </c>
      <c r="D292" s="191" t="s">
        <v>287</v>
      </c>
      <c r="E292" s="200">
        <v>42156</v>
      </c>
      <c r="F292" s="191">
        <v>5589</v>
      </c>
      <c r="G292" s="191">
        <v>30</v>
      </c>
      <c r="H292" s="191">
        <v>882</v>
      </c>
      <c r="I292" s="191">
        <v>220</v>
      </c>
    </row>
    <row r="293" ht="18" customHeight="1" spans="1:9">
      <c r="A293" s="191" t="s">
        <v>285</v>
      </c>
      <c r="B293" s="191" t="s">
        <v>291</v>
      </c>
      <c r="C293" s="191" t="s">
        <v>287</v>
      </c>
      <c r="D293" s="191" t="s">
        <v>287</v>
      </c>
      <c r="E293" s="200">
        <v>42125</v>
      </c>
      <c r="F293" s="191">
        <v>5589</v>
      </c>
      <c r="G293" s="191">
        <v>30</v>
      </c>
      <c r="H293" s="191">
        <v>882</v>
      </c>
      <c r="I293" s="191">
        <v>220</v>
      </c>
    </row>
    <row r="294" ht="18" customHeight="1" spans="1:9">
      <c r="A294" s="191" t="s">
        <v>285</v>
      </c>
      <c r="B294" s="191" t="s">
        <v>291</v>
      </c>
      <c r="C294" s="191" t="s">
        <v>287</v>
      </c>
      <c r="D294" s="191" t="s">
        <v>287</v>
      </c>
      <c r="E294" s="200">
        <v>42095</v>
      </c>
      <c r="F294" s="191">
        <v>5589</v>
      </c>
      <c r="G294" s="191">
        <v>30</v>
      </c>
      <c r="H294" s="191">
        <v>882</v>
      </c>
      <c r="I294" s="191">
        <v>220</v>
      </c>
    </row>
    <row r="295" ht="18" customHeight="1" spans="1:9">
      <c r="A295" s="191" t="s">
        <v>285</v>
      </c>
      <c r="B295" s="191" t="s">
        <v>291</v>
      </c>
      <c r="C295" s="191" t="s">
        <v>287</v>
      </c>
      <c r="D295" s="191" t="s">
        <v>287</v>
      </c>
      <c r="E295" s="200">
        <v>42064</v>
      </c>
      <c r="F295" s="191">
        <v>5589</v>
      </c>
      <c r="G295" s="191">
        <v>30</v>
      </c>
      <c r="H295" s="191">
        <v>882</v>
      </c>
      <c r="I295" s="191">
        <v>220</v>
      </c>
    </row>
    <row r="296" ht="18" customHeight="1" spans="1:9">
      <c r="A296" s="191" t="s">
        <v>285</v>
      </c>
      <c r="B296" s="191" t="s">
        <v>291</v>
      </c>
      <c r="C296" s="191" t="s">
        <v>287</v>
      </c>
      <c r="D296" s="191" t="s">
        <v>287</v>
      </c>
      <c r="E296" s="200">
        <v>42036</v>
      </c>
      <c r="F296" s="191">
        <v>5589</v>
      </c>
      <c r="G296" s="191">
        <v>30</v>
      </c>
      <c r="H296" s="191">
        <v>882</v>
      </c>
      <c r="I296" s="191">
        <v>220</v>
      </c>
    </row>
    <row r="297" ht="18" customHeight="1" spans="1:9">
      <c r="A297" s="191" t="s">
        <v>285</v>
      </c>
      <c r="B297" s="191" t="s">
        <v>291</v>
      </c>
      <c r="C297" s="191" t="s">
        <v>287</v>
      </c>
      <c r="D297" s="191" t="s">
        <v>287</v>
      </c>
      <c r="E297" s="200">
        <v>42005</v>
      </c>
      <c r="F297" s="191">
        <v>5589</v>
      </c>
      <c r="G297" s="191">
        <v>20</v>
      </c>
      <c r="H297" s="191">
        <v>882</v>
      </c>
      <c r="I297" s="191">
        <v>220</v>
      </c>
    </row>
    <row r="298" ht="18" customHeight="1" spans="1:9">
      <c r="A298" s="191" t="s">
        <v>285</v>
      </c>
      <c r="B298" s="191" t="s">
        <v>291</v>
      </c>
      <c r="C298" s="191" t="s">
        <v>287</v>
      </c>
      <c r="D298" s="191" t="s">
        <v>287</v>
      </c>
      <c r="E298" s="200">
        <v>41974</v>
      </c>
      <c r="F298" s="191">
        <v>5589</v>
      </c>
      <c r="G298" s="191">
        <v>20</v>
      </c>
      <c r="H298" s="191">
        <v>882</v>
      </c>
      <c r="I298" s="191">
        <v>220</v>
      </c>
    </row>
    <row r="299" ht="18" customHeight="1" spans="1:9">
      <c r="A299" s="191" t="s">
        <v>285</v>
      </c>
      <c r="B299" s="191" t="s">
        <v>291</v>
      </c>
      <c r="C299" s="191" t="s">
        <v>287</v>
      </c>
      <c r="D299" s="191" t="s">
        <v>287</v>
      </c>
      <c r="E299" s="200">
        <v>41944</v>
      </c>
      <c r="F299" s="191">
        <v>5589</v>
      </c>
      <c r="G299" s="191">
        <v>20</v>
      </c>
      <c r="H299" s="191">
        <v>882</v>
      </c>
      <c r="I299" s="191">
        <v>220</v>
      </c>
    </row>
    <row r="300" ht="18" customHeight="1" spans="1:9">
      <c r="A300" s="191" t="s">
        <v>285</v>
      </c>
      <c r="B300" s="191" t="s">
        <v>291</v>
      </c>
      <c r="C300" s="191" t="s">
        <v>287</v>
      </c>
      <c r="D300" s="191" t="s">
        <v>287</v>
      </c>
      <c r="E300" s="200">
        <v>41913</v>
      </c>
      <c r="F300" s="191">
        <v>5589</v>
      </c>
      <c r="G300" s="191">
        <v>20</v>
      </c>
      <c r="H300" s="191">
        <v>882</v>
      </c>
      <c r="I300" s="191">
        <v>220</v>
      </c>
    </row>
    <row r="301" ht="18" customHeight="1" spans="1:9">
      <c r="A301" s="191" t="s">
        <v>285</v>
      </c>
      <c r="B301" s="191" t="s">
        <v>291</v>
      </c>
      <c r="C301" s="191" t="s">
        <v>287</v>
      </c>
      <c r="D301" s="191" t="s">
        <v>287</v>
      </c>
      <c r="E301" s="200">
        <v>41883</v>
      </c>
      <c r="F301" s="191">
        <v>5589</v>
      </c>
      <c r="G301" s="191">
        <v>20</v>
      </c>
      <c r="H301" s="191">
        <v>882</v>
      </c>
      <c r="I301" s="191">
        <v>220</v>
      </c>
    </row>
    <row r="302" ht="18" customHeight="1" spans="1:9">
      <c r="A302" s="191" t="s">
        <v>285</v>
      </c>
      <c r="B302" s="191" t="s">
        <v>291</v>
      </c>
      <c r="C302" s="191" t="s">
        <v>287</v>
      </c>
      <c r="D302" s="191" t="s">
        <v>287</v>
      </c>
      <c r="E302" s="200">
        <v>41852</v>
      </c>
      <c r="F302" s="191">
        <v>5589</v>
      </c>
      <c r="G302" s="191">
        <v>20</v>
      </c>
      <c r="H302" s="191">
        <v>882</v>
      </c>
      <c r="I302" s="191">
        <v>220</v>
      </c>
    </row>
    <row r="303" ht="18" customHeight="1" spans="1:9">
      <c r="A303" s="191" t="s">
        <v>285</v>
      </c>
      <c r="B303" s="191" t="s">
        <v>291</v>
      </c>
      <c r="C303" s="191" t="s">
        <v>287</v>
      </c>
      <c r="D303" s="191" t="s">
        <v>287</v>
      </c>
      <c r="E303" s="200">
        <v>41821</v>
      </c>
      <c r="F303" s="191">
        <v>5589</v>
      </c>
      <c r="G303" s="191">
        <v>20</v>
      </c>
      <c r="H303" s="191">
        <v>882</v>
      </c>
      <c r="I303" s="191">
        <v>220</v>
      </c>
    </row>
    <row r="304" ht="18" customHeight="1" spans="1:9">
      <c r="A304" s="191" t="s">
        <v>285</v>
      </c>
      <c r="B304" s="191" t="s">
        <v>291</v>
      </c>
      <c r="C304" s="191" t="s">
        <v>287</v>
      </c>
      <c r="D304" s="191" t="s">
        <v>287</v>
      </c>
      <c r="E304" s="200">
        <v>41791</v>
      </c>
      <c r="F304" s="191">
        <v>5589</v>
      </c>
      <c r="G304" s="191">
        <v>20</v>
      </c>
      <c r="H304" s="191">
        <v>882</v>
      </c>
      <c r="I304" s="191">
        <v>220</v>
      </c>
    </row>
    <row r="305" ht="18" customHeight="1" spans="1:9">
      <c r="A305" s="191" t="s">
        <v>285</v>
      </c>
      <c r="B305" s="191" t="s">
        <v>291</v>
      </c>
      <c r="C305" s="191" t="s">
        <v>287</v>
      </c>
      <c r="D305" s="191" t="s">
        <v>287</v>
      </c>
      <c r="E305" s="200">
        <v>41760</v>
      </c>
      <c r="F305" s="191">
        <v>5589</v>
      </c>
      <c r="G305" s="191">
        <v>20</v>
      </c>
      <c r="H305" s="191">
        <v>882</v>
      </c>
      <c r="I305" s="191">
        <v>220</v>
      </c>
    </row>
    <row r="306" ht="18" customHeight="1" spans="1:9">
      <c r="A306" s="191" t="s">
        <v>285</v>
      </c>
      <c r="B306" s="191" t="s">
        <v>291</v>
      </c>
      <c r="C306" s="191" t="s">
        <v>287</v>
      </c>
      <c r="D306" s="191" t="s">
        <v>287</v>
      </c>
      <c r="E306" s="200">
        <v>41730</v>
      </c>
      <c r="F306" s="191">
        <v>5589</v>
      </c>
      <c r="G306" s="191">
        <v>20</v>
      </c>
      <c r="H306" s="191">
        <v>882</v>
      </c>
      <c r="I306" s="191">
        <v>220</v>
      </c>
    </row>
    <row r="307" ht="18" customHeight="1" spans="1:9">
      <c r="A307" s="191" t="s">
        <v>285</v>
      </c>
      <c r="B307" s="191" t="s">
        <v>291</v>
      </c>
      <c r="C307" s="191" t="s">
        <v>287</v>
      </c>
      <c r="D307" s="191" t="s">
        <v>287</v>
      </c>
      <c r="E307" s="200">
        <v>41699</v>
      </c>
      <c r="F307" s="191">
        <v>5589</v>
      </c>
      <c r="G307" s="191">
        <v>20</v>
      </c>
      <c r="H307" s="191">
        <v>882</v>
      </c>
      <c r="I307" s="191">
        <v>220</v>
      </c>
    </row>
    <row r="308" ht="18" customHeight="1" spans="1:9">
      <c r="A308" s="191" t="s">
        <v>285</v>
      </c>
      <c r="B308" s="191" t="s">
        <v>291</v>
      </c>
      <c r="C308" s="191" t="s">
        <v>287</v>
      </c>
      <c r="D308" s="191" t="s">
        <v>287</v>
      </c>
      <c r="E308" s="200">
        <v>41671</v>
      </c>
      <c r="F308" s="191">
        <v>5589</v>
      </c>
      <c r="G308" s="191">
        <v>20</v>
      </c>
      <c r="H308" s="191">
        <v>882</v>
      </c>
      <c r="I308" s="191">
        <v>220</v>
      </c>
    </row>
    <row r="309" ht="18" customHeight="1" spans="1:9">
      <c r="A309" s="191" t="s">
        <v>285</v>
      </c>
      <c r="B309" s="191" t="s">
        <v>291</v>
      </c>
      <c r="C309" s="191" t="s">
        <v>287</v>
      </c>
      <c r="D309" s="191" t="s">
        <v>287</v>
      </c>
      <c r="E309" s="200">
        <v>41640</v>
      </c>
      <c r="F309" s="191">
        <v>5589</v>
      </c>
      <c r="G309" s="191">
        <v>20</v>
      </c>
      <c r="H309" s="191">
        <v>882</v>
      </c>
      <c r="I309" s="191">
        <v>220</v>
      </c>
    </row>
    <row r="310" ht="18" customHeight="1" spans="1:9">
      <c r="A310" s="191" t="s">
        <v>285</v>
      </c>
      <c r="B310" s="191" t="s">
        <v>291</v>
      </c>
      <c r="C310" s="191" t="s">
        <v>287</v>
      </c>
      <c r="D310" s="191" t="s">
        <v>287</v>
      </c>
      <c r="E310" s="200">
        <v>41609</v>
      </c>
      <c r="F310" s="191">
        <v>5589</v>
      </c>
      <c r="G310" s="191">
        <v>20</v>
      </c>
      <c r="H310" s="191">
        <v>882</v>
      </c>
      <c r="I310" s="191">
        <v>220</v>
      </c>
    </row>
    <row r="311" ht="18" customHeight="1" spans="1:9">
      <c r="A311" s="191" t="s">
        <v>285</v>
      </c>
      <c r="B311" s="191" t="s">
        <v>291</v>
      </c>
      <c r="C311" s="191" t="s">
        <v>287</v>
      </c>
      <c r="D311" s="191" t="s">
        <v>287</v>
      </c>
      <c r="E311" s="200">
        <v>41579</v>
      </c>
      <c r="F311" s="191">
        <v>5589</v>
      </c>
      <c r="G311" s="191">
        <v>20</v>
      </c>
      <c r="H311" s="191">
        <v>882</v>
      </c>
      <c r="I311" s="191">
        <v>220</v>
      </c>
    </row>
    <row r="312" ht="18" customHeight="1" spans="1:9">
      <c r="A312" s="191" t="s">
        <v>285</v>
      </c>
      <c r="B312" s="191" t="s">
        <v>291</v>
      </c>
      <c r="C312" s="191" t="s">
        <v>287</v>
      </c>
      <c r="D312" s="191" t="s">
        <v>287</v>
      </c>
      <c r="E312" s="200">
        <v>41548</v>
      </c>
      <c r="F312" s="191">
        <v>5589</v>
      </c>
      <c r="G312" s="191">
        <v>20</v>
      </c>
      <c r="H312" s="191">
        <v>882</v>
      </c>
      <c r="I312" s="191">
        <v>220</v>
      </c>
    </row>
    <row r="313" ht="18" customHeight="1" spans="1:9">
      <c r="A313" s="191" t="s">
        <v>285</v>
      </c>
      <c r="B313" s="191" t="s">
        <v>291</v>
      </c>
      <c r="C313" s="191" t="s">
        <v>287</v>
      </c>
      <c r="D313" s="191" t="s">
        <v>287</v>
      </c>
      <c r="E313" s="200">
        <v>41518</v>
      </c>
      <c r="F313" s="191">
        <v>5589</v>
      </c>
      <c r="G313" s="191">
        <v>20</v>
      </c>
      <c r="H313" s="191">
        <v>882</v>
      </c>
      <c r="I313" s="191">
        <v>220</v>
      </c>
    </row>
    <row r="314" ht="18" customHeight="1" spans="1:9">
      <c r="A314" s="191" t="s">
        <v>285</v>
      </c>
      <c r="B314" s="191" t="s">
        <v>291</v>
      </c>
      <c r="C314" s="191" t="s">
        <v>287</v>
      </c>
      <c r="D314" s="191" t="s">
        <v>287</v>
      </c>
      <c r="E314" s="200">
        <v>41487</v>
      </c>
      <c r="F314" s="191">
        <v>5589</v>
      </c>
      <c r="G314" s="191">
        <v>20</v>
      </c>
      <c r="H314" s="191">
        <v>882</v>
      </c>
      <c r="I314" s="191">
        <v>220</v>
      </c>
    </row>
    <row r="315" ht="18" customHeight="1" spans="1:9">
      <c r="A315" s="191" t="s">
        <v>285</v>
      </c>
      <c r="B315" s="191" t="s">
        <v>291</v>
      </c>
      <c r="C315" s="191" t="s">
        <v>287</v>
      </c>
      <c r="D315" s="191" t="s">
        <v>287</v>
      </c>
      <c r="E315" s="200">
        <v>41456</v>
      </c>
      <c r="F315" s="191">
        <v>5589</v>
      </c>
      <c r="G315" s="191">
        <v>20</v>
      </c>
      <c r="H315" s="191">
        <v>882</v>
      </c>
      <c r="I315" s="191">
        <v>220</v>
      </c>
    </row>
    <row r="316" ht="18" customHeight="1" spans="1:9">
      <c r="A316" s="191" t="s">
        <v>285</v>
      </c>
      <c r="B316" s="191" t="s">
        <v>291</v>
      </c>
      <c r="C316" s="191" t="s">
        <v>287</v>
      </c>
      <c r="D316" s="191" t="s">
        <v>287</v>
      </c>
      <c r="E316" s="200">
        <v>41426</v>
      </c>
      <c r="F316" s="191">
        <v>5589</v>
      </c>
      <c r="G316" s="191">
        <v>20</v>
      </c>
      <c r="H316" s="191">
        <v>882</v>
      </c>
      <c r="I316" s="191">
        <v>220</v>
      </c>
    </row>
    <row r="317" ht="18" customHeight="1" spans="1:9">
      <c r="A317" s="191" t="s">
        <v>285</v>
      </c>
      <c r="B317" s="191" t="s">
        <v>291</v>
      </c>
      <c r="C317" s="191" t="s">
        <v>287</v>
      </c>
      <c r="D317" s="191" t="s">
        <v>287</v>
      </c>
      <c r="E317" s="200">
        <v>41395</v>
      </c>
      <c r="F317" s="191">
        <v>5589</v>
      </c>
      <c r="G317" s="191">
        <v>20</v>
      </c>
      <c r="H317" s="191">
        <v>882</v>
      </c>
      <c r="I317" s="191">
        <v>220</v>
      </c>
    </row>
    <row r="318" ht="18" customHeight="1" spans="1:9">
      <c r="A318" s="191" t="s">
        <v>285</v>
      </c>
      <c r="B318" s="191" t="s">
        <v>291</v>
      </c>
      <c r="C318" s="191" t="s">
        <v>287</v>
      </c>
      <c r="D318" s="191" t="s">
        <v>287</v>
      </c>
      <c r="E318" s="200">
        <v>41365</v>
      </c>
      <c r="F318" s="191">
        <v>5589</v>
      </c>
      <c r="G318" s="191">
        <v>20</v>
      </c>
      <c r="H318" s="191">
        <v>882</v>
      </c>
      <c r="I318" s="191">
        <v>220</v>
      </c>
    </row>
    <row r="319" ht="18" customHeight="1" spans="1:9">
      <c r="A319" s="191" t="s">
        <v>285</v>
      </c>
      <c r="B319" s="191" t="s">
        <v>291</v>
      </c>
      <c r="C319" s="191" t="s">
        <v>287</v>
      </c>
      <c r="D319" s="191" t="s">
        <v>287</v>
      </c>
      <c r="E319" s="200">
        <v>41334</v>
      </c>
      <c r="F319" s="191">
        <v>5589</v>
      </c>
      <c r="G319" s="191">
        <v>20</v>
      </c>
      <c r="H319" s="191">
        <v>882</v>
      </c>
      <c r="I319" s="191">
        <v>220</v>
      </c>
    </row>
    <row r="320" ht="18" customHeight="1" spans="1:9">
      <c r="A320" s="191" t="s">
        <v>285</v>
      </c>
      <c r="B320" s="191" t="s">
        <v>291</v>
      </c>
      <c r="C320" s="191" t="s">
        <v>287</v>
      </c>
      <c r="D320" s="191" t="s">
        <v>287</v>
      </c>
      <c r="E320" s="200">
        <v>41306</v>
      </c>
      <c r="F320" s="191">
        <v>5589</v>
      </c>
      <c r="G320" s="191">
        <v>20</v>
      </c>
      <c r="H320" s="191">
        <v>882</v>
      </c>
      <c r="I320" s="191">
        <v>220</v>
      </c>
    </row>
    <row r="321" ht="18" customHeight="1" spans="1:9">
      <c r="A321" s="191" t="s">
        <v>285</v>
      </c>
      <c r="B321" s="191" t="s">
        <v>291</v>
      </c>
      <c r="C321" s="191" t="s">
        <v>287</v>
      </c>
      <c r="D321" s="191" t="s">
        <v>287</v>
      </c>
      <c r="E321" s="200">
        <v>41275</v>
      </c>
      <c r="F321" s="191">
        <v>5589</v>
      </c>
      <c r="G321" s="191">
        <v>20</v>
      </c>
      <c r="H321" s="191">
        <v>882</v>
      </c>
      <c r="I321" s="191">
        <v>220</v>
      </c>
    </row>
    <row r="322" ht="18" customHeight="1" spans="1:9">
      <c r="A322" s="191" t="s">
        <v>285</v>
      </c>
      <c r="B322" s="191" t="s">
        <v>291</v>
      </c>
      <c r="C322" s="191" t="s">
        <v>287</v>
      </c>
      <c r="D322" s="191" t="s">
        <v>287</v>
      </c>
      <c r="E322" s="200">
        <v>41244</v>
      </c>
      <c r="F322" s="191">
        <v>5589</v>
      </c>
      <c r="G322" s="191">
        <v>20</v>
      </c>
      <c r="H322" s="191">
        <v>882</v>
      </c>
      <c r="I322" s="191">
        <v>220</v>
      </c>
    </row>
    <row r="323" ht="18" customHeight="1" spans="1:9">
      <c r="A323" s="191" t="s">
        <v>285</v>
      </c>
      <c r="B323" s="191" t="s">
        <v>291</v>
      </c>
      <c r="C323" s="191" t="s">
        <v>287</v>
      </c>
      <c r="D323" s="191" t="s">
        <v>287</v>
      </c>
      <c r="E323" s="200">
        <v>41214</v>
      </c>
      <c r="F323" s="191">
        <v>5589</v>
      </c>
      <c r="G323" s="191">
        <v>20</v>
      </c>
      <c r="H323" s="191">
        <v>882</v>
      </c>
      <c r="I323" s="191">
        <v>220</v>
      </c>
    </row>
    <row r="324" ht="18" customHeight="1" spans="1:9">
      <c r="A324" s="191" t="s">
        <v>285</v>
      </c>
      <c r="B324" s="191" t="s">
        <v>291</v>
      </c>
      <c r="C324" s="191" t="s">
        <v>287</v>
      </c>
      <c r="D324" s="191" t="s">
        <v>287</v>
      </c>
      <c r="E324" s="200">
        <v>41183</v>
      </c>
      <c r="F324" s="191">
        <v>5589</v>
      </c>
      <c r="G324" s="191">
        <v>20</v>
      </c>
      <c r="H324" s="191">
        <v>882</v>
      </c>
      <c r="I324" s="191">
        <v>220</v>
      </c>
    </row>
    <row r="325" ht="18" customHeight="1" spans="1:9">
      <c r="A325" s="191" t="s">
        <v>285</v>
      </c>
      <c r="B325" s="191" t="s">
        <v>291</v>
      </c>
      <c r="C325" s="191" t="s">
        <v>287</v>
      </c>
      <c r="D325" s="191" t="s">
        <v>287</v>
      </c>
      <c r="E325" s="200">
        <v>41153</v>
      </c>
      <c r="F325" s="191">
        <v>5589</v>
      </c>
      <c r="G325" s="191">
        <v>20</v>
      </c>
      <c r="H325" s="191">
        <v>882</v>
      </c>
      <c r="I325" s="191">
        <v>220</v>
      </c>
    </row>
    <row r="326" ht="18" customHeight="1" spans="1:9">
      <c r="A326" s="191" t="s">
        <v>285</v>
      </c>
      <c r="B326" s="191" t="s">
        <v>291</v>
      </c>
      <c r="C326" s="191" t="s">
        <v>287</v>
      </c>
      <c r="D326" s="191" t="s">
        <v>287</v>
      </c>
      <c r="E326" s="200">
        <v>41122</v>
      </c>
      <c r="F326" s="191">
        <v>5589</v>
      </c>
      <c r="G326" s="191">
        <v>20</v>
      </c>
      <c r="H326" s="191">
        <v>882</v>
      </c>
      <c r="I326" s="191">
        <v>220</v>
      </c>
    </row>
    <row r="327" ht="18" customHeight="1" spans="1:9">
      <c r="A327" s="191" t="s">
        <v>285</v>
      </c>
      <c r="B327" s="191" t="s">
        <v>291</v>
      </c>
      <c r="C327" s="191" t="s">
        <v>287</v>
      </c>
      <c r="D327" s="191" t="s">
        <v>287</v>
      </c>
      <c r="E327" s="200">
        <v>41091</v>
      </c>
      <c r="F327" s="191">
        <v>5589</v>
      </c>
      <c r="G327" s="191">
        <v>20</v>
      </c>
      <c r="H327" s="191">
        <v>882</v>
      </c>
      <c r="I327" s="191">
        <v>220</v>
      </c>
    </row>
    <row r="328" ht="18" customHeight="1" spans="1:9">
      <c r="A328" s="191" t="s">
        <v>285</v>
      </c>
      <c r="B328" s="191" t="s">
        <v>291</v>
      </c>
      <c r="C328" s="191" t="s">
        <v>287</v>
      </c>
      <c r="D328" s="191" t="s">
        <v>287</v>
      </c>
      <c r="E328" s="200">
        <v>41061</v>
      </c>
      <c r="F328" s="191">
        <v>5589</v>
      </c>
      <c r="G328" s="191">
        <v>20</v>
      </c>
      <c r="H328" s="191">
        <v>882</v>
      </c>
      <c r="I328" s="191">
        <v>220</v>
      </c>
    </row>
    <row r="329" ht="18" customHeight="1" spans="1:9">
      <c r="A329" s="191" t="s">
        <v>285</v>
      </c>
      <c r="B329" s="191" t="s">
        <v>291</v>
      </c>
      <c r="C329" s="191" t="s">
        <v>287</v>
      </c>
      <c r="D329" s="191" t="s">
        <v>287</v>
      </c>
      <c r="E329" s="200">
        <v>41030</v>
      </c>
      <c r="F329" s="191">
        <v>5589</v>
      </c>
      <c r="G329" s="191">
        <v>20</v>
      </c>
      <c r="H329" s="191">
        <v>882</v>
      </c>
      <c r="I329" s="191">
        <v>220</v>
      </c>
    </row>
    <row r="330" ht="18" customHeight="1" spans="1:9">
      <c r="A330" s="191" t="s">
        <v>285</v>
      </c>
      <c r="B330" s="191" t="s">
        <v>291</v>
      </c>
      <c r="C330" s="191" t="s">
        <v>287</v>
      </c>
      <c r="D330" s="191" t="s">
        <v>287</v>
      </c>
      <c r="E330" s="200">
        <v>41000</v>
      </c>
      <c r="F330" s="191">
        <v>5589</v>
      </c>
      <c r="G330" s="191">
        <v>20</v>
      </c>
      <c r="H330" s="191">
        <v>882</v>
      </c>
      <c r="I330" s="191">
        <v>220</v>
      </c>
    </row>
    <row r="331" ht="18" customHeight="1" spans="1:9">
      <c r="A331" s="191" t="s">
        <v>285</v>
      </c>
      <c r="B331" s="191" t="s">
        <v>291</v>
      </c>
      <c r="C331" s="191" t="s">
        <v>287</v>
      </c>
      <c r="D331" s="191" t="s">
        <v>287</v>
      </c>
      <c r="E331" s="200">
        <v>40969</v>
      </c>
      <c r="F331" s="191">
        <v>5589</v>
      </c>
      <c r="G331" s="191">
        <v>20</v>
      </c>
      <c r="H331" s="191">
        <v>882</v>
      </c>
      <c r="I331" s="191">
        <v>220</v>
      </c>
    </row>
    <row r="332" ht="18" customHeight="1" spans="1:9">
      <c r="A332" s="191" t="s">
        <v>285</v>
      </c>
      <c r="B332" s="191" t="s">
        <v>291</v>
      </c>
      <c r="C332" s="191" t="s">
        <v>287</v>
      </c>
      <c r="D332" s="191" t="s">
        <v>287</v>
      </c>
      <c r="E332" s="200">
        <v>40940</v>
      </c>
      <c r="F332" s="191">
        <v>5589</v>
      </c>
      <c r="G332" s="191">
        <v>20</v>
      </c>
      <c r="H332" s="191">
        <v>882</v>
      </c>
      <c r="I332" s="191">
        <v>220</v>
      </c>
    </row>
    <row r="333" ht="18" customHeight="1" spans="1:9">
      <c r="A333" s="191" t="s">
        <v>285</v>
      </c>
      <c r="B333" s="191" t="s">
        <v>291</v>
      </c>
      <c r="C333" s="191" t="s">
        <v>287</v>
      </c>
      <c r="D333" s="191" t="s">
        <v>287</v>
      </c>
      <c r="E333" s="200">
        <v>40909</v>
      </c>
      <c r="F333" s="191">
        <v>5589</v>
      </c>
      <c r="G333" s="191">
        <v>20</v>
      </c>
      <c r="H333" s="191">
        <v>882</v>
      </c>
      <c r="I333" s="191">
        <v>220</v>
      </c>
    </row>
    <row r="334" ht="18" customHeight="1" spans="1:9">
      <c r="A334" s="191" t="s">
        <v>285</v>
      </c>
      <c r="B334" s="191" t="s">
        <v>291</v>
      </c>
      <c r="C334" s="191" t="s">
        <v>287</v>
      </c>
      <c r="D334" s="191" t="s">
        <v>287</v>
      </c>
      <c r="E334" s="200">
        <v>40878</v>
      </c>
      <c r="F334" s="191">
        <v>5589</v>
      </c>
      <c r="G334" s="191">
        <v>20</v>
      </c>
      <c r="H334" s="191">
        <v>882</v>
      </c>
      <c r="I334" s="191">
        <v>220</v>
      </c>
    </row>
    <row r="335" ht="18" customHeight="1" spans="1:9">
      <c r="A335" s="191" t="s">
        <v>285</v>
      </c>
      <c r="B335" s="191" t="s">
        <v>291</v>
      </c>
      <c r="C335" s="191" t="s">
        <v>287</v>
      </c>
      <c r="D335" s="191" t="s">
        <v>287</v>
      </c>
      <c r="E335" s="200">
        <v>40848</v>
      </c>
      <c r="F335" s="191">
        <v>5589</v>
      </c>
      <c r="G335" s="191">
        <v>20</v>
      </c>
      <c r="H335" s="191">
        <v>882</v>
      </c>
      <c r="I335" s="191">
        <v>220</v>
      </c>
    </row>
    <row r="336" ht="18" customHeight="1" spans="1:9">
      <c r="A336" s="191" t="s">
        <v>285</v>
      </c>
      <c r="B336" s="191" t="s">
        <v>291</v>
      </c>
      <c r="C336" s="191" t="s">
        <v>287</v>
      </c>
      <c r="D336" s="191" t="s">
        <v>287</v>
      </c>
      <c r="E336" s="200">
        <v>40817</v>
      </c>
      <c r="F336" s="191">
        <v>5589</v>
      </c>
      <c r="G336" s="191">
        <v>20</v>
      </c>
      <c r="H336" s="191">
        <v>882</v>
      </c>
      <c r="I336" s="191">
        <v>220</v>
      </c>
    </row>
    <row r="337" ht="18" customHeight="1" spans="1:9">
      <c r="A337" s="191" t="s">
        <v>285</v>
      </c>
      <c r="B337" s="191" t="s">
        <v>291</v>
      </c>
      <c r="C337" s="191" t="s">
        <v>287</v>
      </c>
      <c r="D337" s="191" t="s">
        <v>287</v>
      </c>
      <c r="E337" s="200">
        <v>40787</v>
      </c>
      <c r="F337" s="191">
        <v>5589</v>
      </c>
      <c r="G337" s="191">
        <v>20</v>
      </c>
      <c r="H337" s="191">
        <v>882</v>
      </c>
      <c r="I337" s="191">
        <v>220</v>
      </c>
    </row>
    <row r="338" ht="18" customHeight="1" spans="1:9">
      <c r="A338" s="191" t="s">
        <v>285</v>
      </c>
      <c r="B338" s="191" t="s">
        <v>291</v>
      </c>
      <c r="C338" s="191" t="s">
        <v>287</v>
      </c>
      <c r="D338" s="191" t="s">
        <v>287</v>
      </c>
      <c r="E338" s="200">
        <v>40756</v>
      </c>
      <c r="F338" s="191">
        <v>5589</v>
      </c>
      <c r="G338" s="191">
        <v>20</v>
      </c>
      <c r="H338" s="191">
        <v>882</v>
      </c>
      <c r="I338" s="191">
        <v>220</v>
      </c>
    </row>
    <row r="339" ht="18" customHeight="1" spans="1:9">
      <c r="A339" s="191" t="s">
        <v>285</v>
      </c>
      <c r="B339" s="191" t="s">
        <v>291</v>
      </c>
      <c r="C339" s="191" t="s">
        <v>287</v>
      </c>
      <c r="D339" s="191" t="s">
        <v>287</v>
      </c>
      <c r="E339" s="200">
        <v>40725</v>
      </c>
      <c r="F339" s="191">
        <v>5589</v>
      </c>
      <c r="G339" s="191">
        <v>20</v>
      </c>
      <c r="H339" s="191">
        <v>882</v>
      </c>
      <c r="I339" s="191">
        <v>220</v>
      </c>
    </row>
    <row r="340" ht="18" customHeight="1" spans="1:9">
      <c r="A340" s="191" t="s">
        <v>285</v>
      </c>
      <c r="B340" s="191" t="s">
        <v>291</v>
      </c>
      <c r="C340" s="191" t="s">
        <v>287</v>
      </c>
      <c r="D340" s="191" t="s">
        <v>287</v>
      </c>
      <c r="E340" s="200">
        <v>40695</v>
      </c>
      <c r="F340" s="191">
        <v>5589</v>
      </c>
      <c r="G340" s="191">
        <v>20</v>
      </c>
      <c r="H340" s="191">
        <v>882</v>
      </c>
      <c r="I340" s="191">
        <v>220</v>
      </c>
    </row>
    <row r="341" ht="18" customHeight="1" spans="1:9">
      <c r="A341" s="191" t="s">
        <v>285</v>
      </c>
      <c r="B341" s="191" t="s">
        <v>291</v>
      </c>
      <c r="C341" s="191" t="s">
        <v>287</v>
      </c>
      <c r="D341" s="191" t="s">
        <v>287</v>
      </c>
      <c r="E341" s="200">
        <v>40664</v>
      </c>
      <c r="F341" s="191">
        <v>5589</v>
      </c>
      <c r="G341" s="191">
        <v>20</v>
      </c>
      <c r="H341" s="191">
        <v>882</v>
      </c>
      <c r="I341" s="191">
        <v>220</v>
      </c>
    </row>
    <row r="342" ht="18" customHeight="1" spans="1:9">
      <c r="A342" s="191" t="s">
        <v>285</v>
      </c>
      <c r="B342" s="191" t="s">
        <v>291</v>
      </c>
      <c r="C342" s="191" t="s">
        <v>287</v>
      </c>
      <c r="D342" s="191" t="s">
        <v>287</v>
      </c>
      <c r="E342" s="200">
        <v>40634</v>
      </c>
      <c r="F342" s="191">
        <v>5589</v>
      </c>
      <c r="G342" s="191">
        <v>20</v>
      </c>
      <c r="H342" s="191">
        <v>882</v>
      </c>
      <c r="I342" s="191">
        <v>220</v>
      </c>
    </row>
    <row r="343" ht="18" customHeight="1" spans="1:9">
      <c r="A343" s="191" t="s">
        <v>285</v>
      </c>
      <c r="B343" s="191" t="s">
        <v>291</v>
      </c>
      <c r="C343" s="191" t="s">
        <v>287</v>
      </c>
      <c r="D343" s="191" t="s">
        <v>287</v>
      </c>
      <c r="E343" s="200">
        <v>40603</v>
      </c>
      <c r="F343" s="191">
        <v>5589</v>
      </c>
      <c r="G343" s="191">
        <v>20</v>
      </c>
      <c r="H343" s="191">
        <v>882</v>
      </c>
      <c r="I343" s="191">
        <v>220</v>
      </c>
    </row>
    <row r="344" ht="18" customHeight="1" spans="1:9">
      <c r="A344" s="191" t="s">
        <v>285</v>
      </c>
      <c r="B344" s="191" t="s">
        <v>291</v>
      </c>
      <c r="C344" s="191" t="s">
        <v>287</v>
      </c>
      <c r="D344" s="191" t="s">
        <v>287</v>
      </c>
      <c r="E344" s="200">
        <v>40575</v>
      </c>
      <c r="F344" s="191">
        <v>5589</v>
      </c>
      <c r="G344" s="191">
        <v>20</v>
      </c>
      <c r="H344" s="191">
        <v>882</v>
      </c>
      <c r="I344" s="191">
        <v>220</v>
      </c>
    </row>
    <row r="345" ht="18" customHeight="1" spans="1:9">
      <c r="A345" s="191" t="s">
        <v>285</v>
      </c>
      <c r="B345" s="191" t="s">
        <v>291</v>
      </c>
      <c r="C345" s="191" t="s">
        <v>287</v>
      </c>
      <c r="D345" s="191" t="s">
        <v>287</v>
      </c>
      <c r="E345" s="200">
        <v>40544</v>
      </c>
      <c r="F345" s="191">
        <v>5589</v>
      </c>
      <c r="G345" s="191">
        <v>20</v>
      </c>
      <c r="H345" s="191">
        <v>882</v>
      </c>
      <c r="I345" s="191">
        <v>220</v>
      </c>
    </row>
    <row r="346" ht="18" customHeight="1" spans="1:9">
      <c r="A346" s="191" t="s">
        <v>285</v>
      </c>
      <c r="B346" s="191" t="s">
        <v>291</v>
      </c>
      <c r="C346" s="191" t="s">
        <v>287</v>
      </c>
      <c r="D346" s="191" t="s">
        <v>287</v>
      </c>
      <c r="E346" s="200">
        <v>40513</v>
      </c>
      <c r="F346" s="191">
        <v>5589</v>
      </c>
      <c r="G346" s="191">
        <v>20</v>
      </c>
      <c r="H346" s="191">
        <v>882</v>
      </c>
      <c r="I346" s="191">
        <v>220</v>
      </c>
    </row>
    <row r="347" ht="18" customHeight="1" spans="1:9">
      <c r="A347" s="191" t="s">
        <v>285</v>
      </c>
      <c r="B347" s="191" t="s">
        <v>291</v>
      </c>
      <c r="C347" s="191" t="s">
        <v>287</v>
      </c>
      <c r="D347" s="191" t="s">
        <v>287</v>
      </c>
      <c r="E347" s="200">
        <v>40483</v>
      </c>
      <c r="F347" s="191">
        <v>5589</v>
      </c>
      <c r="G347" s="191">
        <v>20</v>
      </c>
      <c r="H347" s="191">
        <v>882</v>
      </c>
      <c r="I347" s="191">
        <v>220</v>
      </c>
    </row>
    <row r="348" ht="18" customHeight="1" spans="1:9">
      <c r="A348" s="191" t="s">
        <v>285</v>
      </c>
      <c r="B348" s="191" t="s">
        <v>291</v>
      </c>
      <c r="C348" s="191" t="s">
        <v>287</v>
      </c>
      <c r="D348" s="191" t="s">
        <v>287</v>
      </c>
      <c r="E348" s="200">
        <v>40452</v>
      </c>
      <c r="F348" s="191">
        <v>5589</v>
      </c>
      <c r="G348" s="191">
        <v>20</v>
      </c>
      <c r="H348" s="191">
        <v>882</v>
      </c>
      <c r="I348" s="191">
        <v>220</v>
      </c>
    </row>
    <row r="349" ht="18" customHeight="1" spans="1:9">
      <c r="A349" s="191" t="s">
        <v>285</v>
      </c>
      <c r="B349" s="191" t="s">
        <v>291</v>
      </c>
      <c r="C349" s="191" t="s">
        <v>287</v>
      </c>
      <c r="D349" s="191" t="s">
        <v>287</v>
      </c>
      <c r="E349" s="200">
        <v>40422</v>
      </c>
      <c r="F349" s="191">
        <v>5589</v>
      </c>
      <c r="G349" s="191">
        <v>20</v>
      </c>
      <c r="H349" s="191">
        <v>882</v>
      </c>
      <c r="I349" s="191">
        <v>220</v>
      </c>
    </row>
    <row r="350" ht="18" customHeight="1" spans="1:9">
      <c r="A350" s="191" t="s">
        <v>285</v>
      </c>
      <c r="B350" s="191" t="s">
        <v>291</v>
      </c>
      <c r="C350" s="191" t="s">
        <v>287</v>
      </c>
      <c r="D350" s="191" t="s">
        <v>287</v>
      </c>
      <c r="E350" s="200">
        <v>40391</v>
      </c>
      <c r="F350" s="191">
        <v>5589</v>
      </c>
      <c r="G350" s="191">
        <v>20</v>
      </c>
      <c r="H350" s="191">
        <v>882</v>
      </c>
      <c r="I350" s="191">
        <v>220</v>
      </c>
    </row>
    <row r="351" ht="18" customHeight="1" spans="1:9">
      <c r="A351" s="191" t="s">
        <v>285</v>
      </c>
      <c r="B351" s="191" t="s">
        <v>291</v>
      </c>
      <c r="C351" s="191" t="s">
        <v>287</v>
      </c>
      <c r="D351" s="191" t="s">
        <v>287</v>
      </c>
      <c r="E351" s="200">
        <v>40360</v>
      </c>
      <c r="F351" s="191">
        <v>5589</v>
      </c>
      <c r="G351" s="191">
        <v>20</v>
      </c>
      <c r="H351" s="191">
        <v>882</v>
      </c>
      <c r="I351" s="191">
        <v>220</v>
      </c>
    </row>
    <row r="352" ht="18" customHeight="1" spans="1:9">
      <c r="A352" s="191" t="s">
        <v>285</v>
      </c>
      <c r="B352" s="191" t="s">
        <v>291</v>
      </c>
      <c r="C352" s="191" t="s">
        <v>287</v>
      </c>
      <c r="D352" s="191" t="s">
        <v>287</v>
      </c>
      <c r="E352" s="200">
        <v>40330</v>
      </c>
      <c r="F352" s="191">
        <v>5589</v>
      </c>
      <c r="G352" s="191">
        <v>20</v>
      </c>
      <c r="H352" s="191">
        <v>882</v>
      </c>
      <c r="I352" s="191">
        <v>220</v>
      </c>
    </row>
    <row r="353" ht="18" customHeight="1" spans="1:9">
      <c r="A353" s="191" t="s">
        <v>285</v>
      </c>
      <c r="B353" s="191" t="s">
        <v>291</v>
      </c>
      <c r="C353" s="191" t="s">
        <v>287</v>
      </c>
      <c r="D353" s="191" t="s">
        <v>287</v>
      </c>
      <c r="E353" s="200">
        <v>40299</v>
      </c>
      <c r="F353" s="191">
        <v>5589</v>
      </c>
      <c r="G353" s="191">
        <v>20</v>
      </c>
      <c r="H353" s="191">
        <v>882</v>
      </c>
      <c r="I353" s="191">
        <v>220</v>
      </c>
    </row>
    <row r="354" ht="18" customHeight="1" spans="1:9">
      <c r="A354" s="191" t="s">
        <v>285</v>
      </c>
      <c r="B354" s="191" t="s">
        <v>291</v>
      </c>
      <c r="C354" s="191" t="s">
        <v>287</v>
      </c>
      <c r="D354" s="191" t="s">
        <v>287</v>
      </c>
      <c r="E354" s="200">
        <v>40269</v>
      </c>
      <c r="F354" s="191">
        <v>5589</v>
      </c>
      <c r="G354" s="191">
        <v>20</v>
      </c>
      <c r="H354" s="191">
        <v>882</v>
      </c>
      <c r="I354" s="191">
        <v>220</v>
      </c>
    </row>
    <row r="355" ht="18" customHeight="1" spans="1:9">
      <c r="A355" s="191" t="s">
        <v>285</v>
      </c>
      <c r="B355" s="191" t="s">
        <v>291</v>
      </c>
      <c r="C355" s="191" t="s">
        <v>287</v>
      </c>
      <c r="D355" s="191" t="s">
        <v>287</v>
      </c>
      <c r="E355" s="200">
        <v>40238</v>
      </c>
      <c r="F355" s="191">
        <v>5589</v>
      </c>
      <c r="G355" s="191">
        <v>20</v>
      </c>
      <c r="H355" s="191">
        <v>882</v>
      </c>
      <c r="I355" s="191">
        <v>220</v>
      </c>
    </row>
    <row r="356" ht="18" customHeight="1" spans="1:9">
      <c r="A356" s="191" t="s">
        <v>285</v>
      </c>
      <c r="B356" s="191" t="s">
        <v>291</v>
      </c>
      <c r="C356" s="191" t="s">
        <v>287</v>
      </c>
      <c r="D356" s="191" t="s">
        <v>287</v>
      </c>
      <c r="E356" s="200">
        <v>40210</v>
      </c>
      <c r="F356" s="191">
        <v>5589</v>
      </c>
      <c r="G356" s="191">
        <v>20</v>
      </c>
      <c r="H356" s="191">
        <v>882</v>
      </c>
      <c r="I356" s="191">
        <v>220</v>
      </c>
    </row>
    <row r="357" ht="18" customHeight="1" spans="1:9">
      <c r="A357" s="191" t="s">
        <v>285</v>
      </c>
      <c r="B357" s="191" t="s">
        <v>291</v>
      </c>
      <c r="C357" s="191" t="s">
        <v>287</v>
      </c>
      <c r="D357" s="191" t="s">
        <v>287</v>
      </c>
      <c r="E357" s="200">
        <v>40179</v>
      </c>
      <c r="F357" s="191">
        <v>5589</v>
      </c>
      <c r="G357" s="191">
        <v>20</v>
      </c>
      <c r="H357" s="191">
        <v>882</v>
      </c>
      <c r="I357" s="191">
        <v>220</v>
      </c>
    </row>
    <row r="358" ht="18" customHeight="1" spans="1:9">
      <c r="A358" s="191" t="s">
        <v>285</v>
      </c>
      <c r="B358" s="191" t="s">
        <v>291</v>
      </c>
      <c r="C358" s="191" t="s">
        <v>287</v>
      </c>
      <c r="D358" s="191" t="s">
        <v>287</v>
      </c>
      <c r="E358" s="200">
        <v>40148</v>
      </c>
      <c r="F358" s="191">
        <v>5589</v>
      </c>
      <c r="G358" s="191">
        <v>20</v>
      </c>
      <c r="H358" s="191">
        <v>882</v>
      </c>
      <c r="I358" s="191">
        <v>220</v>
      </c>
    </row>
    <row r="359" ht="18" customHeight="1" spans="1:9">
      <c r="A359" s="191" t="s">
        <v>285</v>
      </c>
      <c r="B359" s="191" t="s">
        <v>291</v>
      </c>
      <c r="C359" s="191" t="s">
        <v>287</v>
      </c>
      <c r="D359" s="191" t="s">
        <v>287</v>
      </c>
      <c r="E359" s="200">
        <v>40118</v>
      </c>
      <c r="F359" s="191">
        <v>5589</v>
      </c>
      <c r="G359" s="191">
        <v>20</v>
      </c>
      <c r="H359" s="191">
        <v>882</v>
      </c>
      <c r="I359" s="191">
        <v>220</v>
      </c>
    </row>
    <row r="360" ht="18" customHeight="1" spans="1:9">
      <c r="A360" s="191" t="s">
        <v>285</v>
      </c>
      <c r="B360" s="191" t="s">
        <v>291</v>
      </c>
      <c r="C360" s="191" t="s">
        <v>287</v>
      </c>
      <c r="D360" s="191" t="s">
        <v>287</v>
      </c>
      <c r="E360" s="200">
        <v>40087</v>
      </c>
      <c r="F360" s="191">
        <v>5589</v>
      </c>
      <c r="G360" s="191">
        <v>20</v>
      </c>
      <c r="H360" s="191">
        <v>882</v>
      </c>
      <c r="I360" s="191">
        <v>220</v>
      </c>
    </row>
    <row r="361" ht="18" customHeight="1" spans="1:9">
      <c r="A361" s="191" t="s">
        <v>285</v>
      </c>
      <c r="B361" s="191" t="s">
        <v>291</v>
      </c>
      <c r="C361" s="191" t="s">
        <v>287</v>
      </c>
      <c r="D361" s="191" t="s">
        <v>287</v>
      </c>
      <c r="E361" s="200">
        <v>40057</v>
      </c>
      <c r="F361" s="191">
        <v>5589</v>
      </c>
      <c r="G361" s="191">
        <v>20</v>
      </c>
      <c r="H361" s="191">
        <v>882</v>
      </c>
      <c r="I361" s="191">
        <v>220</v>
      </c>
    </row>
    <row r="362" ht="18" customHeight="1" spans="1:9">
      <c r="A362" s="191" t="s">
        <v>285</v>
      </c>
      <c r="B362" s="191" t="s">
        <v>291</v>
      </c>
      <c r="C362" s="191" t="s">
        <v>287</v>
      </c>
      <c r="D362" s="191" t="s">
        <v>287</v>
      </c>
      <c r="E362" s="200">
        <v>40026</v>
      </c>
      <c r="F362" s="191">
        <v>5589</v>
      </c>
      <c r="G362" s="191">
        <v>20</v>
      </c>
      <c r="H362" s="191">
        <v>882</v>
      </c>
      <c r="I362" s="191">
        <v>220</v>
      </c>
    </row>
    <row r="363" ht="18" customHeight="1" spans="1:9">
      <c r="A363" s="191" t="s">
        <v>285</v>
      </c>
      <c r="B363" s="191" t="s">
        <v>291</v>
      </c>
      <c r="C363" s="191" t="s">
        <v>287</v>
      </c>
      <c r="D363" s="191" t="s">
        <v>287</v>
      </c>
      <c r="E363" s="200">
        <v>39995</v>
      </c>
      <c r="F363" s="191">
        <v>5589</v>
      </c>
      <c r="G363" s="191">
        <v>20</v>
      </c>
      <c r="H363" s="191">
        <v>882</v>
      </c>
      <c r="I363" s="191">
        <v>220</v>
      </c>
    </row>
    <row r="364" ht="18" customHeight="1" spans="1:9">
      <c r="A364" s="191" t="s">
        <v>285</v>
      </c>
      <c r="B364" s="191" t="s">
        <v>291</v>
      </c>
      <c r="C364" s="191" t="s">
        <v>287</v>
      </c>
      <c r="D364" s="191" t="s">
        <v>287</v>
      </c>
      <c r="E364" s="200">
        <v>39965</v>
      </c>
      <c r="F364" s="191">
        <v>5589</v>
      </c>
      <c r="G364" s="191">
        <v>20</v>
      </c>
      <c r="H364" s="191">
        <v>882</v>
      </c>
      <c r="I364" s="191">
        <v>220</v>
      </c>
    </row>
    <row r="365" ht="18" customHeight="1" spans="1:9">
      <c r="A365" s="191" t="s">
        <v>285</v>
      </c>
      <c r="B365" s="191" t="s">
        <v>291</v>
      </c>
      <c r="C365" s="191" t="s">
        <v>287</v>
      </c>
      <c r="D365" s="191" t="s">
        <v>287</v>
      </c>
      <c r="E365" s="200">
        <v>39934</v>
      </c>
      <c r="F365" s="191">
        <v>5589</v>
      </c>
      <c r="G365" s="191">
        <v>20</v>
      </c>
      <c r="H365" s="191">
        <v>882</v>
      </c>
      <c r="I365" s="191">
        <v>220</v>
      </c>
    </row>
    <row r="366" ht="18" customHeight="1" spans="1:9">
      <c r="A366" s="191" t="s">
        <v>285</v>
      </c>
      <c r="B366" s="191" t="s">
        <v>291</v>
      </c>
      <c r="C366" s="191" t="s">
        <v>287</v>
      </c>
      <c r="D366" s="191" t="s">
        <v>287</v>
      </c>
      <c r="E366" s="200">
        <v>39904</v>
      </c>
      <c r="F366" s="191">
        <v>5589</v>
      </c>
      <c r="G366" s="191">
        <v>20</v>
      </c>
      <c r="H366" s="191">
        <v>882</v>
      </c>
      <c r="I366" s="191">
        <v>220</v>
      </c>
    </row>
    <row r="367" ht="18" customHeight="1" spans="1:9">
      <c r="A367" s="191" t="s">
        <v>285</v>
      </c>
      <c r="B367" s="191" t="s">
        <v>291</v>
      </c>
      <c r="C367" s="191" t="s">
        <v>287</v>
      </c>
      <c r="D367" s="191" t="s">
        <v>287</v>
      </c>
      <c r="E367" s="200">
        <v>39873</v>
      </c>
      <c r="F367" s="191">
        <v>5589</v>
      </c>
      <c r="G367" s="191">
        <v>20</v>
      </c>
      <c r="H367" s="191">
        <v>882</v>
      </c>
      <c r="I367" s="191">
        <v>220</v>
      </c>
    </row>
    <row r="368" ht="18" customHeight="1" spans="1:9">
      <c r="A368" s="191" t="s">
        <v>285</v>
      </c>
      <c r="B368" s="191" t="s">
        <v>291</v>
      </c>
      <c r="C368" s="191" t="s">
        <v>287</v>
      </c>
      <c r="D368" s="191" t="s">
        <v>287</v>
      </c>
      <c r="E368" s="200">
        <v>39845</v>
      </c>
      <c r="F368" s="191">
        <v>5589</v>
      </c>
      <c r="G368" s="191">
        <v>20</v>
      </c>
      <c r="H368" s="191">
        <v>882</v>
      </c>
      <c r="I368" s="191">
        <v>220</v>
      </c>
    </row>
    <row r="369" ht="18" customHeight="1" spans="1:9">
      <c r="A369" s="191" t="s">
        <v>285</v>
      </c>
      <c r="B369" s="191" t="s">
        <v>291</v>
      </c>
      <c r="C369" s="191" t="s">
        <v>287</v>
      </c>
      <c r="D369" s="191" t="s">
        <v>287</v>
      </c>
      <c r="E369" s="200">
        <v>39814</v>
      </c>
      <c r="F369" s="191">
        <v>5589</v>
      </c>
      <c r="G369" s="191">
        <v>20</v>
      </c>
      <c r="H369" s="191">
        <v>882</v>
      </c>
      <c r="I369" s="191">
        <v>220</v>
      </c>
    </row>
    <row r="370" ht="18" customHeight="1" spans="1:9">
      <c r="A370" s="191" t="s">
        <v>285</v>
      </c>
      <c r="B370" s="191" t="s">
        <v>291</v>
      </c>
      <c r="C370" s="191" t="s">
        <v>287</v>
      </c>
      <c r="D370" s="191" t="s">
        <v>287</v>
      </c>
      <c r="E370" s="200">
        <v>39783</v>
      </c>
      <c r="F370" s="191">
        <v>5589</v>
      </c>
      <c r="G370" s="191">
        <v>20</v>
      </c>
      <c r="H370" s="191">
        <v>882</v>
      </c>
      <c r="I370" s="191">
        <v>220</v>
      </c>
    </row>
    <row r="371" ht="18" customHeight="1" spans="1:9">
      <c r="A371" s="191" t="s">
        <v>285</v>
      </c>
      <c r="B371" s="191" t="s">
        <v>291</v>
      </c>
      <c r="C371" s="191" t="s">
        <v>287</v>
      </c>
      <c r="D371" s="191" t="s">
        <v>287</v>
      </c>
      <c r="E371" s="200">
        <v>39753</v>
      </c>
      <c r="F371" s="191">
        <v>5589</v>
      </c>
      <c r="G371" s="191">
        <v>20</v>
      </c>
      <c r="H371" s="191">
        <v>882</v>
      </c>
      <c r="I371" s="191">
        <v>220</v>
      </c>
    </row>
    <row r="372" ht="18" customHeight="1" spans="1:9">
      <c r="A372" s="191" t="s">
        <v>285</v>
      </c>
      <c r="B372" s="191" t="s">
        <v>291</v>
      </c>
      <c r="C372" s="191" t="s">
        <v>287</v>
      </c>
      <c r="D372" s="191" t="s">
        <v>287</v>
      </c>
      <c r="E372" s="200">
        <v>39722</v>
      </c>
      <c r="F372" s="191">
        <v>5589</v>
      </c>
      <c r="G372" s="191">
        <v>20</v>
      </c>
      <c r="H372" s="191">
        <v>882</v>
      </c>
      <c r="I372" s="191">
        <v>220</v>
      </c>
    </row>
    <row r="373" ht="18" customHeight="1" spans="1:9">
      <c r="A373" s="191" t="s">
        <v>285</v>
      </c>
      <c r="B373" s="191" t="s">
        <v>291</v>
      </c>
      <c r="C373" s="191" t="s">
        <v>287</v>
      </c>
      <c r="D373" s="191" t="s">
        <v>287</v>
      </c>
      <c r="E373" s="200">
        <v>39692</v>
      </c>
      <c r="F373" s="191">
        <v>5589</v>
      </c>
      <c r="G373" s="191">
        <v>20</v>
      </c>
      <c r="H373" s="191">
        <v>882</v>
      </c>
      <c r="I373" s="191">
        <v>220</v>
      </c>
    </row>
    <row r="374" ht="18" customHeight="1" spans="1:9">
      <c r="A374" s="191" t="s">
        <v>285</v>
      </c>
      <c r="B374" s="191" t="s">
        <v>291</v>
      </c>
      <c r="C374" s="191" t="s">
        <v>287</v>
      </c>
      <c r="D374" s="191" t="s">
        <v>287</v>
      </c>
      <c r="E374" s="200">
        <v>39661</v>
      </c>
      <c r="F374" s="191">
        <v>5589</v>
      </c>
      <c r="G374" s="191">
        <v>20</v>
      </c>
      <c r="H374" s="191">
        <v>882</v>
      </c>
      <c r="I374" s="191">
        <v>220</v>
      </c>
    </row>
    <row r="375" ht="18" customHeight="1" spans="1:9">
      <c r="A375" s="191" t="s">
        <v>285</v>
      </c>
      <c r="B375" s="191" t="s">
        <v>291</v>
      </c>
      <c r="C375" s="191" t="s">
        <v>287</v>
      </c>
      <c r="D375" s="191" t="s">
        <v>287</v>
      </c>
      <c r="E375" s="200">
        <v>39630</v>
      </c>
      <c r="F375" s="191">
        <v>5589</v>
      </c>
      <c r="G375" s="191">
        <v>20</v>
      </c>
      <c r="H375" s="191">
        <v>882</v>
      </c>
      <c r="I375" s="191">
        <v>220</v>
      </c>
    </row>
    <row r="376" ht="18" customHeight="1" spans="1:9">
      <c r="A376" s="191" t="s">
        <v>285</v>
      </c>
      <c r="B376" s="191" t="s">
        <v>291</v>
      </c>
      <c r="C376" s="191" t="s">
        <v>287</v>
      </c>
      <c r="D376" s="191" t="s">
        <v>287</v>
      </c>
      <c r="E376" s="200">
        <v>39600</v>
      </c>
      <c r="F376" s="191">
        <v>5589</v>
      </c>
      <c r="G376" s="191">
        <v>20</v>
      </c>
      <c r="H376" s="191">
        <v>882</v>
      </c>
      <c r="I376" s="191">
        <v>220</v>
      </c>
    </row>
    <row r="377" ht="18" customHeight="1" spans="1:9">
      <c r="A377" s="191" t="s">
        <v>285</v>
      </c>
      <c r="B377" s="191" t="s">
        <v>291</v>
      </c>
      <c r="C377" s="191" t="s">
        <v>287</v>
      </c>
      <c r="D377" s="191" t="s">
        <v>287</v>
      </c>
      <c r="E377" s="200">
        <v>39569</v>
      </c>
      <c r="F377" s="191">
        <v>5589</v>
      </c>
      <c r="G377" s="191">
        <v>20</v>
      </c>
      <c r="H377" s="191">
        <v>882</v>
      </c>
      <c r="I377" s="191">
        <v>220</v>
      </c>
    </row>
    <row r="378" ht="18" customHeight="1" spans="1:9">
      <c r="A378" s="191" t="s">
        <v>285</v>
      </c>
      <c r="B378" s="191" t="s">
        <v>291</v>
      </c>
      <c r="C378" s="191" t="s">
        <v>287</v>
      </c>
      <c r="D378" s="191" t="s">
        <v>287</v>
      </c>
      <c r="E378" s="200">
        <v>39539</v>
      </c>
      <c r="F378" s="191">
        <v>5589</v>
      </c>
      <c r="G378" s="191">
        <v>20</v>
      </c>
      <c r="H378" s="191">
        <v>882</v>
      </c>
      <c r="I378" s="191">
        <v>220</v>
      </c>
    </row>
    <row r="379" ht="18" customHeight="1" spans="1:9">
      <c r="A379" s="191" t="s">
        <v>285</v>
      </c>
      <c r="B379" s="191" t="s">
        <v>291</v>
      </c>
      <c r="C379" s="191" t="s">
        <v>287</v>
      </c>
      <c r="D379" s="191" t="s">
        <v>287</v>
      </c>
      <c r="E379" s="200">
        <v>39508</v>
      </c>
      <c r="F379" s="191">
        <v>5589</v>
      </c>
      <c r="G379" s="191">
        <v>330</v>
      </c>
      <c r="H379" s="191">
        <v>882</v>
      </c>
      <c r="I379" s="191">
        <v>220</v>
      </c>
    </row>
    <row r="380" ht="18" customHeight="1" spans="1:9">
      <c r="A380" s="191" t="s">
        <v>285</v>
      </c>
      <c r="B380" s="191" t="s">
        <v>291</v>
      </c>
      <c r="C380" s="191" t="s">
        <v>287</v>
      </c>
      <c r="D380" s="191" t="s">
        <v>287</v>
      </c>
      <c r="E380" s="200">
        <v>39479</v>
      </c>
      <c r="F380" s="191">
        <v>5589</v>
      </c>
      <c r="G380" s="191">
        <v>330</v>
      </c>
      <c r="H380" s="191">
        <v>882</v>
      </c>
      <c r="I380" s="191">
        <v>220</v>
      </c>
    </row>
    <row r="381" ht="18" customHeight="1" spans="1:9">
      <c r="A381" s="191" t="s">
        <v>285</v>
      </c>
      <c r="B381" s="191" t="s">
        <v>291</v>
      </c>
      <c r="C381" s="191" t="s">
        <v>287</v>
      </c>
      <c r="D381" s="191" t="s">
        <v>287</v>
      </c>
      <c r="E381" s="200">
        <v>39448</v>
      </c>
      <c r="F381" s="191">
        <v>5589</v>
      </c>
      <c r="G381" s="191">
        <v>330</v>
      </c>
      <c r="H381" s="191">
        <v>882</v>
      </c>
      <c r="I381" s="191">
        <v>220</v>
      </c>
    </row>
    <row r="382" ht="18" customHeight="1" spans="1:9">
      <c r="A382" s="191" t="s">
        <v>285</v>
      </c>
      <c r="B382" s="191" t="s">
        <v>291</v>
      </c>
      <c r="C382" s="191" t="s">
        <v>287</v>
      </c>
      <c r="D382" s="191" t="s">
        <v>287</v>
      </c>
      <c r="E382" s="200">
        <v>39417</v>
      </c>
      <c r="F382" s="191">
        <v>5589</v>
      </c>
      <c r="G382" s="191">
        <v>330</v>
      </c>
      <c r="H382" s="191">
        <v>882</v>
      </c>
      <c r="I382" s="191">
        <v>220</v>
      </c>
    </row>
    <row r="383" ht="18" customHeight="1" spans="1:9">
      <c r="A383" s="191" t="s">
        <v>285</v>
      </c>
      <c r="B383" s="191" t="s">
        <v>291</v>
      </c>
      <c r="C383" s="191" t="s">
        <v>287</v>
      </c>
      <c r="D383" s="191" t="s">
        <v>287</v>
      </c>
      <c r="E383" s="200">
        <v>39387</v>
      </c>
      <c r="F383" s="191">
        <v>5589</v>
      </c>
      <c r="G383" s="191">
        <v>330</v>
      </c>
      <c r="H383" s="191">
        <v>882</v>
      </c>
      <c r="I383" s="191">
        <v>220</v>
      </c>
    </row>
    <row r="384" ht="18" customHeight="1" spans="1:9">
      <c r="A384" s="191" t="s">
        <v>285</v>
      </c>
      <c r="B384" s="191" t="s">
        <v>291</v>
      </c>
      <c r="C384" s="191" t="s">
        <v>287</v>
      </c>
      <c r="D384" s="191" t="s">
        <v>287</v>
      </c>
      <c r="E384" s="200">
        <v>39356</v>
      </c>
      <c r="F384" s="191">
        <v>5589</v>
      </c>
      <c r="G384" s="191">
        <v>330</v>
      </c>
      <c r="H384" s="191">
        <v>882</v>
      </c>
      <c r="I384" s="191">
        <v>220</v>
      </c>
    </row>
    <row r="385" ht="18" customHeight="1" spans="1:9">
      <c r="A385" s="191" t="s">
        <v>285</v>
      </c>
      <c r="B385" s="191" t="s">
        <v>291</v>
      </c>
      <c r="C385" s="191" t="s">
        <v>287</v>
      </c>
      <c r="D385" s="191" t="s">
        <v>287</v>
      </c>
      <c r="E385" s="200">
        <v>39326</v>
      </c>
      <c r="F385" s="191">
        <v>5589</v>
      </c>
      <c r="G385" s="191">
        <v>330</v>
      </c>
      <c r="H385" s="191">
        <v>882</v>
      </c>
      <c r="I385" s="191">
        <v>220</v>
      </c>
    </row>
    <row r="386" ht="18" customHeight="1" spans="1:9">
      <c r="A386" s="191" t="s">
        <v>285</v>
      </c>
      <c r="B386" s="191" t="s">
        <v>291</v>
      </c>
      <c r="C386" s="191" t="s">
        <v>287</v>
      </c>
      <c r="D386" s="191" t="s">
        <v>287</v>
      </c>
      <c r="E386" s="200">
        <v>39295</v>
      </c>
      <c r="F386" s="191">
        <v>5589</v>
      </c>
      <c r="G386" s="191">
        <v>330</v>
      </c>
      <c r="H386" s="191">
        <v>882</v>
      </c>
      <c r="I386" s="191">
        <v>220</v>
      </c>
    </row>
    <row r="387" ht="18" customHeight="1" spans="1:9">
      <c r="A387" s="191" t="s">
        <v>285</v>
      </c>
      <c r="B387" s="191" t="s">
        <v>291</v>
      </c>
      <c r="C387" s="191" t="s">
        <v>287</v>
      </c>
      <c r="D387" s="191" t="s">
        <v>287</v>
      </c>
      <c r="E387" s="200">
        <v>39264</v>
      </c>
      <c r="F387" s="191">
        <v>5589</v>
      </c>
      <c r="G387" s="191">
        <v>330</v>
      </c>
      <c r="H387" s="191">
        <v>882</v>
      </c>
      <c r="I387" s="191">
        <v>220</v>
      </c>
    </row>
    <row r="388" ht="18" customHeight="1" spans="1:9">
      <c r="A388" s="191" t="s">
        <v>285</v>
      </c>
      <c r="B388" s="191" t="s">
        <v>291</v>
      </c>
      <c r="C388" s="191" t="s">
        <v>287</v>
      </c>
      <c r="D388" s="191" t="s">
        <v>287</v>
      </c>
      <c r="E388" s="200">
        <v>39234</v>
      </c>
      <c r="F388" s="191">
        <v>5589</v>
      </c>
      <c r="G388" s="191">
        <v>330</v>
      </c>
      <c r="H388" s="191">
        <v>882</v>
      </c>
      <c r="I388" s="191">
        <v>220</v>
      </c>
    </row>
    <row r="389" ht="18" customHeight="1" spans="1:9">
      <c r="A389" s="191" t="s">
        <v>285</v>
      </c>
      <c r="B389" s="191" t="s">
        <v>291</v>
      </c>
      <c r="C389" s="191" t="s">
        <v>287</v>
      </c>
      <c r="D389" s="191" t="s">
        <v>287</v>
      </c>
      <c r="E389" s="200">
        <v>39203</v>
      </c>
      <c r="F389" s="191">
        <v>5589</v>
      </c>
      <c r="G389" s="191">
        <v>330</v>
      </c>
      <c r="H389" s="191">
        <v>882</v>
      </c>
      <c r="I389" s="191">
        <v>220</v>
      </c>
    </row>
    <row r="390" ht="18" customHeight="1" spans="1:9">
      <c r="A390" s="191" t="s">
        <v>285</v>
      </c>
      <c r="B390" s="191" t="s">
        <v>291</v>
      </c>
      <c r="C390" s="191" t="s">
        <v>287</v>
      </c>
      <c r="D390" s="191" t="s">
        <v>287</v>
      </c>
      <c r="E390" s="200">
        <v>39173</v>
      </c>
      <c r="F390" s="191">
        <v>5589</v>
      </c>
      <c r="G390" s="191">
        <v>330</v>
      </c>
      <c r="H390" s="191">
        <v>882</v>
      </c>
      <c r="I390" s="191">
        <v>220</v>
      </c>
    </row>
    <row r="391" ht="18" customHeight="1" spans="1:9">
      <c r="A391" s="191" t="s">
        <v>285</v>
      </c>
      <c r="B391" s="191" t="s">
        <v>291</v>
      </c>
      <c r="C391" s="191" t="s">
        <v>287</v>
      </c>
      <c r="D391" s="191" t="s">
        <v>287</v>
      </c>
      <c r="E391" s="200">
        <v>39142</v>
      </c>
      <c r="F391" s="191">
        <v>5589</v>
      </c>
      <c r="G391" s="191">
        <v>330</v>
      </c>
      <c r="H391" s="191">
        <v>882</v>
      </c>
      <c r="I391" s="191">
        <v>220</v>
      </c>
    </row>
    <row r="392" ht="18" customHeight="1" spans="1:9">
      <c r="A392" s="191" t="s">
        <v>285</v>
      </c>
      <c r="B392" s="191" t="s">
        <v>291</v>
      </c>
      <c r="C392" s="191" t="s">
        <v>287</v>
      </c>
      <c r="D392" s="191" t="s">
        <v>287</v>
      </c>
      <c r="E392" s="200">
        <v>39114</v>
      </c>
      <c r="F392" s="191">
        <v>5589</v>
      </c>
      <c r="G392" s="191">
        <v>330</v>
      </c>
      <c r="H392" s="191">
        <v>882</v>
      </c>
      <c r="I392" s="191">
        <v>220</v>
      </c>
    </row>
    <row r="393" ht="18" customHeight="1" spans="1:9">
      <c r="A393" s="191" t="s">
        <v>285</v>
      </c>
      <c r="B393" s="191" t="s">
        <v>291</v>
      </c>
      <c r="C393" s="191" t="s">
        <v>287</v>
      </c>
      <c r="D393" s="191" t="s">
        <v>287</v>
      </c>
      <c r="E393" s="200">
        <v>39083</v>
      </c>
      <c r="F393" s="191">
        <v>5589</v>
      </c>
      <c r="G393" s="191">
        <v>330</v>
      </c>
      <c r="H393" s="191">
        <v>882</v>
      </c>
      <c r="I393" s="191">
        <v>220</v>
      </c>
    </row>
    <row r="394" ht="18" customHeight="1" spans="1:9">
      <c r="A394" s="191" t="s">
        <v>285</v>
      </c>
      <c r="B394" s="191" t="s">
        <v>291</v>
      </c>
      <c r="C394" s="191" t="s">
        <v>287</v>
      </c>
      <c r="D394" s="191" t="s">
        <v>287</v>
      </c>
      <c r="E394" s="200">
        <v>39052</v>
      </c>
      <c r="F394" s="191">
        <v>5589</v>
      </c>
      <c r="G394" s="191">
        <v>330</v>
      </c>
      <c r="H394" s="191">
        <v>882</v>
      </c>
      <c r="I394" s="191">
        <v>220</v>
      </c>
    </row>
    <row r="395" ht="18" customHeight="1" spans="1:9">
      <c r="A395" s="191" t="s">
        <v>285</v>
      </c>
      <c r="B395" s="191" t="s">
        <v>291</v>
      </c>
      <c r="C395" s="191" t="s">
        <v>287</v>
      </c>
      <c r="D395" s="191" t="s">
        <v>287</v>
      </c>
      <c r="E395" s="200">
        <v>39022</v>
      </c>
      <c r="F395" s="191">
        <v>5589</v>
      </c>
      <c r="G395" s="191">
        <v>330</v>
      </c>
      <c r="H395" s="191">
        <v>882</v>
      </c>
      <c r="I395" s="191">
        <v>220</v>
      </c>
    </row>
    <row r="396" ht="18" customHeight="1" spans="1:9">
      <c r="A396" s="191" t="s">
        <v>285</v>
      </c>
      <c r="B396" s="191" t="s">
        <v>291</v>
      </c>
      <c r="C396" s="191" t="s">
        <v>287</v>
      </c>
      <c r="D396" s="191" t="s">
        <v>287</v>
      </c>
      <c r="E396" s="200">
        <v>38991</v>
      </c>
      <c r="F396" s="191">
        <v>5589</v>
      </c>
      <c r="G396" s="191">
        <v>330</v>
      </c>
      <c r="H396" s="191">
        <v>882</v>
      </c>
      <c r="I396" s="191">
        <v>220</v>
      </c>
    </row>
    <row r="397" ht="18" customHeight="1" spans="1:9">
      <c r="A397" s="191" t="s">
        <v>285</v>
      </c>
      <c r="B397" s="191" t="s">
        <v>291</v>
      </c>
      <c r="C397" s="191" t="s">
        <v>287</v>
      </c>
      <c r="D397" s="191" t="s">
        <v>287</v>
      </c>
      <c r="E397" s="200">
        <v>38961</v>
      </c>
      <c r="F397" s="191">
        <v>5589</v>
      </c>
      <c r="G397" s="191">
        <v>330</v>
      </c>
      <c r="H397" s="191">
        <v>882</v>
      </c>
      <c r="I397" s="191">
        <v>220</v>
      </c>
    </row>
    <row r="398" ht="18" customHeight="1" spans="1:9">
      <c r="A398" s="191" t="s">
        <v>285</v>
      </c>
      <c r="B398" s="191" t="s">
        <v>291</v>
      </c>
      <c r="C398" s="191" t="s">
        <v>287</v>
      </c>
      <c r="D398" s="191" t="s">
        <v>287</v>
      </c>
      <c r="E398" s="200">
        <v>38930</v>
      </c>
      <c r="F398" s="191">
        <v>5589</v>
      </c>
      <c r="G398" s="191">
        <v>330</v>
      </c>
      <c r="H398" s="191">
        <v>882</v>
      </c>
      <c r="I398" s="191">
        <v>220</v>
      </c>
    </row>
    <row r="399" ht="18" customHeight="1" spans="1:9">
      <c r="A399" s="191" t="s">
        <v>285</v>
      </c>
      <c r="B399" s="191" t="s">
        <v>291</v>
      </c>
      <c r="C399" s="191" t="s">
        <v>287</v>
      </c>
      <c r="D399" s="191" t="s">
        <v>287</v>
      </c>
      <c r="E399" s="200">
        <v>38899</v>
      </c>
      <c r="F399" s="191">
        <v>5589</v>
      </c>
      <c r="G399" s="191">
        <v>330</v>
      </c>
      <c r="H399" s="191">
        <v>882</v>
      </c>
      <c r="I399" s="191">
        <v>220</v>
      </c>
    </row>
    <row r="400" ht="18" customHeight="1" spans="1:9">
      <c r="A400" s="191" t="s">
        <v>285</v>
      </c>
      <c r="B400" s="191" t="s">
        <v>291</v>
      </c>
      <c r="C400" s="191" t="s">
        <v>287</v>
      </c>
      <c r="D400" s="191" t="s">
        <v>287</v>
      </c>
      <c r="E400" s="200">
        <v>38869</v>
      </c>
      <c r="F400" s="191">
        <v>5589</v>
      </c>
      <c r="G400" s="191">
        <v>330</v>
      </c>
      <c r="H400" s="191">
        <v>882</v>
      </c>
      <c r="I400" s="191">
        <v>220</v>
      </c>
    </row>
    <row r="401" ht="18" customHeight="1" spans="1:9">
      <c r="A401" s="191" t="s">
        <v>285</v>
      </c>
      <c r="B401" s="191" t="s">
        <v>291</v>
      </c>
      <c r="C401" s="191" t="s">
        <v>287</v>
      </c>
      <c r="D401" s="191" t="s">
        <v>287</v>
      </c>
      <c r="E401" s="200">
        <v>38838</v>
      </c>
      <c r="F401" s="191">
        <v>5589</v>
      </c>
      <c r="G401" s="191">
        <v>330</v>
      </c>
      <c r="H401" s="191">
        <v>882</v>
      </c>
      <c r="I401" s="191">
        <v>220</v>
      </c>
    </row>
    <row r="402" ht="18" customHeight="1" spans="1:9">
      <c r="A402" s="191" t="s">
        <v>285</v>
      </c>
      <c r="B402" s="191" t="s">
        <v>291</v>
      </c>
      <c r="C402" s="191" t="s">
        <v>287</v>
      </c>
      <c r="D402" s="191" t="s">
        <v>287</v>
      </c>
      <c r="E402" s="200">
        <v>38808</v>
      </c>
      <c r="F402" s="191">
        <v>5589</v>
      </c>
      <c r="G402" s="191">
        <v>330</v>
      </c>
      <c r="H402" s="191">
        <v>882</v>
      </c>
      <c r="I402" s="191">
        <v>220</v>
      </c>
    </row>
    <row r="403" ht="18" customHeight="1" spans="1:9">
      <c r="A403" s="191" t="s">
        <v>285</v>
      </c>
      <c r="B403" s="191" t="s">
        <v>291</v>
      </c>
      <c r="C403" s="191" t="s">
        <v>287</v>
      </c>
      <c r="D403" s="191" t="s">
        <v>287</v>
      </c>
      <c r="E403" s="200">
        <v>38777</v>
      </c>
      <c r="F403" s="191">
        <v>5589</v>
      </c>
      <c r="G403" s="191">
        <v>330</v>
      </c>
      <c r="H403" s="191">
        <v>882</v>
      </c>
      <c r="I403" s="191">
        <v>220</v>
      </c>
    </row>
    <row r="404" ht="18" customHeight="1" spans="1:9">
      <c r="A404" s="191" t="s">
        <v>285</v>
      </c>
      <c r="B404" s="191" t="s">
        <v>291</v>
      </c>
      <c r="C404" s="191" t="s">
        <v>287</v>
      </c>
      <c r="D404" s="191" t="s">
        <v>287</v>
      </c>
      <c r="E404" s="200">
        <v>38749</v>
      </c>
      <c r="F404" s="191">
        <v>5589</v>
      </c>
      <c r="G404" s="191">
        <v>330</v>
      </c>
      <c r="H404" s="191">
        <v>882</v>
      </c>
      <c r="I404" s="191">
        <v>220</v>
      </c>
    </row>
    <row r="405" ht="18" customHeight="1" spans="1:9">
      <c r="A405" s="191" t="s">
        <v>285</v>
      </c>
      <c r="B405" s="191" t="s">
        <v>291</v>
      </c>
      <c r="C405" s="191" t="s">
        <v>287</v>
      </c>
      <c r="D405" s="191" t="s">
        <v>287</v>
      </c>
      <c r="E405" s="200">
        <v>38718</v>
      </c>
      <c r="F405" s="191">
        <v>5589</v>
      </c>
      <c r="G405" s="191">
        <v>330</v>
      </c>
      <c r="H405" s="191">
        <v>882</v>
      </c>
      <c r="I405" s="191">
        <v>220</v>
      </c>
    </row>
    <row r="406" ht="18" customHeight="1" spans="1:9">
      <c r="A406" s="191" t="s">
        <v>285</v>
      </c>
      <c r="B406" s="191" t="s">
        <v>291</v>
      </c>
      <c r="C406" s="191" t="s">
        <v>287</v>
      </c>
      <c r="D406" s="191" t="s">
        <v>287</v>
      </c>
      <c r="E406" s="200">
        <v>38687</v>
      </c>
      <c r="F406" s="191">
        <v>5589</v>
      </c>
      <c r="G406" s="191">
        <v>330</v>
      </c>
      <c r="H406" s="191">
        <v>882</v>
      </c>
      <c r="I406" s="191">
        <v>220</v>
      </c>
    </row>
    <row r="407" ht="18" customHeight="1" spans="1:9">
      <c r="A407" s="191" t="s">
        <v>285</v>
      </c>
      <c r="B407" s="191" t="s">
        <v>291</v>
      </c>
      <c r="C407" s="191" t="s">
        <v>287</v>
      </c>
      <c r="D407" s="191" t="s">
        <v>287</v>
      </c>
      <c r="E407" s="200">
        <v>38657</v>
      </c>
      <c r="F407" s="191">
        <v>5589</v>
      </c>
      <c r="G407" s="191">
        <v>330</v>
      </c>
      <c r="H407" s="191">
        <v>882</v>
      </c>
      <c r="I407" s="191">
        <v>220</v>
      </c>
    </row>
    <row r="408" ht="17" customHeight="1" spans="1:9">
      <c r="A408" s="191" t="s">
        <v>285</v>
      </c>
      <c r="B408" s="191" t="s">
        <v>291</v>
      </c>
      <c r="C408" s="191" t="s">
        <v>287</v>
      </c>
      <c r="D408" s="191" t="s">
        <v>287</v>
      </c>
      <c r="E408" s="200">
        <v>38626</v>
      </c>
      <c r="F408" s="191">
        <v>5589</v>
      </c>
      <c r="G408" s="191">
        <v>330</v>
      </c>
      <c r="H408" s="191">
        <v>882</v>
      </c>
      <c r="I408" s="191">
        <v>220</v>
      </c>
    </row>
    <row r="409" ht="18" customHeight="1" spans="1:9">
      <c r="A409" s="191" t="s">
        <v>285</v>
      </c>
      <c r="B409" s="191" t="s">
        <v>291</v>
      </c>
      <c r="C409" s="191" t="s">
        <v>287</v>
      </c>
      <c r="D409" s="191" t="s">
        <v>287</v>
      </c>
      <c r="E409" s="200">
        <v>38596</v>
      </c>
      <c r="F409" s="191">
        <v>5589</v>
      </c>
      <c r="G409" s="191">
        <v>330</v>
      </c>
      <c r="H409" s="191">
        <v>882</v>
      </c>
      <c r="I409" s="191">
        <v>220</v>
      </c>
    </row>
    <row r="410" ht="18" customHeight="1" spans="1:9">
      <c r="A410" s="191" t="s">
        <v>285</v>
      </c>
      <c r="B410" s="191" t="s">
        <v>291</v>
      </c>
      <c r="C410" s="191" t="s">
        <v>287</v>
      </c>
      <c r="D410" s="191" t="s">
        <v>287</v>
      </c>
      <c r="E410" s="200">
        <v>38565</v>
      </c>
      <c r="F410" s="191">
        <v>5589</v>
      </c>
      <c r="G410" s="191">
        <v>330</v>
      </c>
      <c r="H410" s="191">
        <v>882</v>
      </c>
      <c r="I410" s="191">
        <v>220</v>
      </c>
    </row>
    <row r="411" ht="18" customHeight="1" spans="1:9">
      <c r="A411" s="191" t="s">
        <v>285</v>
      </c>
      <c r="B411" s="191" t="s">
        <v>291</v>
      </c>
      <c r="C411" s="191" t="s">
        <v>287</v>
      </c>
      <c r="D411" s="191" t="s">
        <v>287</v>
      </c>
      <c r="E411" s="200">
        <v>38534</v>
      </c>
      <c r="F411" s="191">
        <v>5589</v>
      </c>
      <c r="G411" s="191">
        <v>330</v>
      </c>
      <c r="H411" s="191">
        <v>882</v>
      </c>
      <c r="I411" s="191">
        <v>220</v>
      </c>
    </row>
    <row r="412" ht="18" customHeight="1" spans="1:9">
      <c r="A412" s="191" t="s">
        <v>288</v>
      </c>
      <c r="B412" s="191" t="s">
        <v>288</v>
      </c>
      <c r="C412" s="191" t="s">
        <v>288</v>
      </c>
      <c r="D412" s="191" t="s">
        <v>288</v>
      </c>
      <c r="E412" s="191"/>
      <c r="F412" s="191"/>
      <c r="G412" s="204">
        <f>SUM(G214:G411)</f>
        <v>33560</v>
      </c>
      <c r="H412" s="204">
        <f>SUM(H214:H411)</f>
        <v>174636</v>
      </c>
      <c r="I412" s="204">
        <f>SUM(I214:I411)</f>
        <v>43560</v>
      </c>
    </row>
    <row r="414" s="163" customFormat="1" ht="19.9" customHeight="1" spans="1:9">
      <c r="A414" s="205" t="s">
        <v>214</v>
      </c>
      <c r="B414" s="206"/>
      <c r="C414" s="206"/>
      <c r="D414" s="206"/>
      <c r="E414" s="206"/>
      <c r="F414" s="206"/>
      <c r="G414" s="206"/>
      <c r="H414" s="206"/>
      <c r="I414" s="207"/>
    </row>
    <row r="415" s="163" customFormat="1" ht="20.1" customHeight="1" spans="1:9">
      <c r="A415" s="191" t="s">
        <v>280</v>
      </c>
      <c r="B415" s="191" t="s">
        <v>281</v>
      </c>
      <c r="C415" s="191" t="s">
        <v>282</v>
      </c>
      <c r="D415" s="191" t="s">
        <v>283</v>
      </c>
      <c r="E415" s="191" t="s">
        <v>284</v>
      </c>
      <c r="F415" s="191" t="s">
        <v>275</v>
      </c>
      <c r="G415" s="191" t="s">
        <v>276</v>
      </c>
      <c r="H415" s="191" t="s">
        <v>278</v>
      </c>
      <c r="I415" s="191" t="s">
        <v>101</v>
      </c>
    </row>
    <row r="416" s="163" customFormat="1" ht="20.1" customHeight="1" spans="1:9">
      <c r="A416" s="191" t="s">
        <v>285</v>
      </c>
      <c r="B416" s="191" t="s">
        <v>292</v>
      </c>
      <c r="C416" s="191" t="s">
        <v>287</v>
      </c>
      <c r="D416" s="200">
        <v>44531</v>
      </c>
      <c r="E416" s="191">
        <v>4000</v>
      </c>
      <c r="F416" s="191">
        <v>0</v>
      </c>
      <c r="G416" s="191">
        <v>20</v>
      </c>
      <c r="H416" s="191">
        <v>11</v>
      </c>
      <c r="I416" s="191"/>
    </row>
    <row r="417" s="163" customFormat="1" ht="20.1" customHeight="1" spans="1:9">
      <c r="A417" s="191" t="s">
        <v>285</v>
      </c>
      <c r="B417" s="191" t="s">
        <v>292</v>
      </c>
      <c r="C417" s="191" t="s">
        <v>287</v>
      </c>
      <c r="D417" s="200">
        <v>44501</v>
      </c>
      <c r="E417" s="191">
        <v>4000</v>
      </c>
      <c r="F417" s="191">
        <v>0</v>
      </c>
      <c r="G417" s="191">
        <v>20</v>
      </c>
      <c r="H417" s="191">
        <v>11</v>
      </c>
      <c r="I417" s="191"/>
    </row>
    <row r="418" s="163" customFormat="1" ht="20.1" customHeight="1" spans="1:9">
      <c r="A418" s="191" t="s">
        <v>285</v>
      </c>
      <c r="B418" s="191" t="s">
        <v>292</v>
      </c>
      <c r="C418" s="191" t="s">
        <v>287</v>
      </c>
      <c r="D418" s="200">
        <v>44470</v>
      </c>
      <c r="E418" s="191">
        <v>4000</v>
      </c>
      <c r="F418" s="191">
        <v>0</v>
      </c>
      <c r="G418" s="191">
        <v>20</v>
      </c>
      <c r="H418" s="191">
        <v>11</v>
      </c>
      <c r="I418" s="191"/>
    </row>
    <row r="419" s="163" customFormat="1" ht="20.1" customHeight="1" spans="1:9">
      <c r="A419" s="191" t="s">
        <v>285</v>
      </c>
      <c r="B419" s="191" t="s">
        <v>292</v>
      </c>
      <c r="C419" s="191" t="s">
        <v>287</v>
      </c>
      <c r="D419" s="200">
        <v>44440</v>
      </c>
      <c r="E419" s="191">
        <v>4000</v>
      </c>
      <c r="F419" s="191">
        <v>0</v>
      </c>
      <c r="G419" s="191">
        <v>20</v>
      </c>
      <c r="H419" s="191">
        <v>11</v>
      </c>
      <c r="I419" s="191"/>
    </row>
    <row r="420" s="163" customFormat="1" ht="20.1" customHeight="1" spans="1:9">
      <c r="A420" s="191" t="s">
        <v>285</v>
      </c>
      <c r="B420" s="191" t="s">
        <v>292</v>
      </c>
      <c r="C420" s="191" t="s">
        <v>287</v>
      </c>
      <c r="D420" s="200">
        <v>44409</v>
      </c>
      <c r="E420" s="191">
        <v>4000</v>
      </c>
      <c r="F420" s="191">
        <v>0</v>
      </c>
      <c r="G420" s="191">
        <v>20</v>
      </c>
      <c r="H420" s="191">
        <v>11</v>
      </c>
      <c r="I420" s="191"/>
    </row>
    <row r="421" s="163" customFormat="1" ht="20.1" customHeight="1" spans="1:9">
      <c r="A421" s="191" t="s">
        <v>285</v>
      </c>
      <c r="B421" s="191" t="s">
        <v>292</v>
      </c>
      <c r="C421" s="191" t="s">
        <v>287</v>
      </c>
      <c r="D421" s="200">
        <v>44378</v>
      </c>
      <c r="E421" s="191">
        <v>4000</v>
      </c>
      <c r="F421" s="191">
        <v>0</v>
      </c>
      <c r="G421" s="191">
        <v>20</v>
      </c>
      <c r="H421" s="191">
        <v>11</v>
      </c>
      <c r="I421" s="191"/>
    </row>
    <row r="422" s="163" customFormat="1" ht="20.1" customHeight="1" spans="1:9">
      <c r="A422" s="191" t="s">
        <v>285</v>
      </c>
      <c r="B422" s="191" t="s">
        <v>292</v>
      </c>
      <c r="C422" s="191" t="s">
        <v>287</v>
      </c>
      <c r="D422" s="200">
        <v>44348</v>
      </c>
      <c r="E422" s="191">
        <v>4000</v>
      </c>
      <c r="F422" s="191">
        <v>0</v>
      </c>
      <c r="G422" s="191">
        <v>20</v>
      </c>
      <c r="H422" s="191">
        <v>11</v>
      </c>
      <c r="I422" s="191"/>
    </row>
    <row r="423" s="163" customFormat="1" ht="20.1" customHeight="1" spans="1:9">
      <c r="A423" s="191" t="s">
        <v>285</v>
      </c>
      <c r="B423" s="191" t="s">
        <v>292</v>
      </c>
      <c r="C423" s="191" t="s">
        <v>287</v>
      </c>
      <c r="D423" s="200">
        <v>44317</v>
      </c>
      <c r="E423" s="191">
        <v>4000</v>
      </c>
      <c r="F423" s="191">
        <v>0</v>
      </c>
      <c r="G423" s="191">
        <v>20</v>
      </c>
      <c r="H423" s="191">
        <v>11</v>
      </c>
      <c r="I423" s="191"/>
    </row>
    <row r="424" s="163" customFormat="1" ht="20.1" customHeight="1" spans="1:9">
      <c r="A424" s="191" t="s">
        <v>285</v>
      </c>
      <c r="B424" s="191" t="s">
        <v>292</v>
      </c>
      <c r="C424" s="191" t="s">
        <v>287</v>
      </c>
      <c r="D424" s="200">
        <v>44287</v>
      </c>
      <c r="E424" s="191">
        <v>3759</v>
      </c>
      <c r="F424" s="191">
        <v>0</v>
      </c>
      <c r="G424" s="191">
        <v>20</v>
      </c>
      <c r="H424" s="191">
        <v>15</v>
      </c>
      <c r="I424" s="191"/>
    </row>
    <row r="425" s="163" customFormat="1" ht="20.1" customHeight="1" spans="1:9">
      <c r="A425" s="191" t="s">
        <v>285</v>
      </c>
      <c r="B425" s="191" t="s">
        <v>292</v>
      </c>
      <c r="C425" s="191" t="s">
        <v>287</v>
      </c>
      <c r="D425" s="200">
        <v>44256</v>
      </c>
      <c r="E425" s="191">
        <v>3759</v>
      </c>
      <c r="F425" s="191">
        <v>0</v>
      </c>
      <c r="G425" s="191">
        <v>20</v>
      </c>
      <c r="H425" s="191">
        <v>15</v>
      </c>
      <c r="I425" s="191"/>
    </row>
    <row r="426" s="163" customFormat="1" ht="20.1" customHeight="1" spans="1:9">
      <c r="A426" s="191" t="s">
        <v>285</v>
      </c>
      <c r="B426" s="191" t="s">
        <v>292</v>
      </c>
      <c r="C426" s="191" t="s">
        <v>287</v>
      </c>
      <c r="D426" s="200">
        <v>44228</v>
      </c>
      <c r="E426" s="191">
        <v>3759</v>
      </c>
      <c r="F426" s="191">
        <v>0</v>
      </c>
      <c r="G426" s="191">
        <v>20</v>
      </c>
      <c r="H426" s="191">
        <v>15</v>
      </c>
      <c r="I426" s="191"/>
    </row>
    <row r="427" s="163" customFormat="1" ht="20.1" customHeight="1" spans="1:9">
      <c r="A427" s="191" t="s">
        <v>285</v>
      </c>
      <c r="B427" s="191" t="s">
        <v>292</v>
      </c>
      <c r="C427" s="191" t="s">
        <v>287</v>
      </c>
      <c r="D427" s="200">
        <v>44197</v>
      </c>
      <c r="E427" s="191">
        <v>3759</v>
      </c>
      <c r="F427" s="191">
        <v>0</v>
      </c>
      <c r="G427" s="191">
        <v>20</v>
      </c>
      <c r="H427" s="191">
        <v>15</v>
      </c>
      <c r="I427" s="191" t="s">
        <v>288</v>
      </c>
    </row>
    <row r="428" s="163" customFormat="1" ht="20.1" customHeight="1" spans="1:9">
      <c r="A428" s="191" t="s">
        <v>285</v>
      </c>
      <c r="B428" s="191" t="s">
        <v>292</v>
      </c>
      <c r="C428" s="191" t="s">
        <v>287</v>
      </c>
      <c r="D428" s="200">
        <v>44166</v>
      </c>
      <c r="E428" s="191">
        <v>3759</v>
      </c>
      <c r="F428" s="191">
        <v>0</v>
      </c>
      <c r="G428" s="191">
        <v>20</v>
      </c>
      <c r="H428" s="191">
        <v>15</v>
      </c>
      <c r="I428" s="191" t="s">
        <v>288</v>
      </c>
    </row>
    <row r="429" s="163" customFormat="1" ht="20.1" customHeight="1" spans="1:9">
      <c r="A429" s="191" t="s">
        <v>285</v>
      </c>
      <c r="B429" s="191" t="s">
        <v>292</v>
      </c>
      <c r="C429" s="191" t="s">
        <v>287</v>
      </c>
      <c r="D429" s="200">
        <v>44136</v>
      </c>
      <c r="E429" s="191">
        <v>3759</v>
      </c>
      <c r="F429" s="191">
        <v>0</v>
      </c>
      <c r="G429" s="191">
        <v>20</v>
      </c>
      <c r="H429" s="191">
        <v>15</v>
      </c>
      <c r="I429" s="191" t="s">
        <v>288</v>
      </c>
    </row>
    <row r="430" s="163" customFormat="1" ht="20.1" customHeight="1" spans="1:9">
      <c r="A430" s="191" t="s">
        <v>285</v>
      </c>
      <c r="B430" s="191" t="s">
        <v>292</v>
      </c>
      <c r="C430" s="191" t="s">
        <v>287</v>
      </c>
      <c r="D430" s="200">
        <v>44105</v>
      </c>
      <c r="E430" s="191">
        <v>3759</v>
      </c>
      <c r="F430" s="191">
        <v>0</v>
      </c>
      <c r="G430" s="191">
        <v>20</v>
      </c>
      <c r="H430" s="191">
        <v>15</v>
      </c>
      <c r="I430" s="191" t="s">
        <v>288</v>
      </c>
    </row>
    <row r="431" s="163" customFormat="1" ht="20.1" customHeight="1" spans="1:9">
      <c r="A431" s="191" t="s">
        <v>285</v>
      </c>
      <c r="B431" s="191" t="s">
        <v>292</v>
      </c>
      <c r="C431" s="191" t="s">
        <v>287</v>
      </c>
      <c r="D431" s="200">
        <v>44075</v>
      </c>
      <c r="E431" s="191">
        <v>3759</v>
      </c>
      <c r="F431" s="191">
        <v>0</v>
      </c>
      <c r="G431" s="191">
        <v>20</v>
      </c>
      <c r="H431" s="191">
        <v>15</v>
      </c>
      <c r="I431" s="191" t="s">
        <v>288</v>
      </c>
    </row>
    <row r="432" s="163" customFormat="1" ht="20.1" customHeight="1" spans="1:9">
      <c r="A432" s="191" t="s">
        <v>285</v>
      </c>
      <c r="B432" s="191" t="s">
        <v>292</v>
      </c>
      <c r="C432" s="191" t="s">
        <v>287</v>
      </c>
      <c r="D432" s="200">
        <v>44044</v>
      </c>
      <c r="E432" s="191">
        <v>3759</v>
      </c>
      <c r="F432" s="191">
        <v>0</v>
      </c>
      <c r="G432" s="191">
        <v>20</v>
      </c>
      <c r="H432" s="191">
        <v>15</v>
      </c>
      <c r="I432" s="191" t="s">
        <v>288</v>
      </c>
    </row>
    <row r="433" s="163" customFormat="1" ht="20.1" customHeight="1" spans="1:9">
      <c r="A433" s="191" t="s">
        <v>285</v>
      </c>
      <c r="B433" s="191" t="s">
        <v>292</v>
      </c>
      <c r="C433" s="191" t="s">
        <v>287</v>
      </c>
      <c r="D433" s="200">
        <v>44013</v>
      </c>
      <c r="E433" s="191">
        <v>3759</v>
      </c>
      <c r="F433" s="191">
        <v>0</v>
      </c>
      <c r="G433" s="191">
        <v>20</v>
      </c>
      <c r="H433" s="191">
        <v>15</v>
      </c>
      <c r="I433" s="191" t="s">
        <v>288</v>
      </c>
    </row>
    <row r="434" s="163" customFormat="1" ht="20.1" customHeight="1" spans="1:9">
      <c r="A434" s="191" t="s">
        <v>285</v>
      </c>
      <c r="B434" s="191" t="s">
        <v>292</v>
      </c>
      <c r="C434" s="191" t="s">
        <v>287</v>
      </c>
      <c r="D434" s="200">
        <v>43983</v>
      </c>
      <c r="E434" s="191">
        <v>3759</v>
      </c>
      <c r="F434" s="191">
        <v>0</v>
      </c>
      <c r="G434" s="191">
        <v>20</v>
      </c>
      <c r="H434" s="191">
        <v>15</v>
      </c>
      <c r="I434" s="191" t="s">
        <v>288</v>
      </c>
    </row>
    <row r="435" s="163" customFormat="1" ht="20.1" customHeight="1" spans="1:9">
      <c r="A435" s="191" t="s">
        <v>285</v>
      </c>
      <c r="B435" s="191" t="s">
        <v>292</v>
      </c>
      <c r="C435" s="191" t="s">
        <v>287</v>
      </c>
      <c r="D435" s="200">
        <v>43952</v>
      </c>
      <c r="E435" s="191">
        <v>3759</v>
      </c>
      <c r="F435" s="191">
        <v>0</v>
      </c>
      <c r="G435" s="191">
        <v>20</v>
      </c>
      <c r="H435" s="191">
        <v>15</v>
      </c>
      <c r="I435" s="191" t="s">
        <v>288</v>
      </c>
    </row>
    <row r="436" s="163" customFormat="1" ht="20.1" customHeight="1" spans="1:9">
      <c r="A436" s="191" t="s">
        <v>285</v>
      </c>
      <c r="B436" s="191" t="s">
        <v>292</v>
      </c>
      <c r="C436" s="191" t="s">
        <v>287</v>
      </c>
      <c r="D436" s="200">
        <v>43922</v>
      </c>
      <c r="E436" s="191">
        <v>3759</v>
      </c>
      <c r="F436" s="191">
        <v>0</v>
      </c>
      <c r="G436" s="191">
        <v>20</v>
      </c>
      <c r="H436" s="191">
        <v>15</v>
      </c>
      <c r="I436" s="191" t="s">
        <v>288</v>
      </c>
    </row>
    <row r="437" s="163" customFormat="1" ht="20.1" customHeight="1" spans="1:9">
      <c r="A437" s="191" t="s">
        <v>285</v>
      </c>
      <c r="B437" s="191" t="s">
        <v>292</v>
      </c>
      <c r="C437" s="191" t="s">
        <v>287</v>
      </c>
      <c r="D437" s="200">
        <v>43891</v>
      </c>
      <c r="E437" s="191">
        <v>3759</v>
      </c>
      <c r="F437" s="191">
        <v>0</v>
      </c>
      <c r="G437" s="191">
        <v>20</v>
      </c>
      <c r="H437" s="191">
        <v>15</v>
      </c>
      <c r="I437" s="191" t="s">
        <v>288</v>
      </c>
    </row>
    <row r="438" s="163" customFormat="1" ht="20.1" customHeight="1" spans="1:9">
      <c r="A438" s="191" t="s">
        <v>285</v>
      </c>
      <c r="B438" s="191" t="s">
        <v>292</v>
      </c>
      <c r="C438" s="191" t="s">
        <v>287</v>
      </c>
      <c r="D438" s="200">
        <v>43862</v>
      </c>
      <c r="E438" s="191">
        <v>3759</v>
      </c>
      <c r="F438" s="191">
        <v>0</v>
      </c>
      <c r="G438" s="191">
        <v>20</v>
      </c>
      <c r="H438" s="191">
        <v>15</v>
      </c>
      <c r="I438" s="191" t="s">
        <v>288</v>
      </c>
    </row>
    <row r="439" s="163" customFormat="1" ht="20.1" customHeight="1" spans="1:9">
      <c r="A439" s="191" t="s">
        <v>285</v>
      </c>
      <c r="B439" s="191" t="s">
        <v>292</v>
      </c>
      <c r="C439" s="191" t="s">
        <v>287</v>
      </c>
      <c r="D439" s="200">
        <v>43831</v>
      </c>
      <c r="E439" s="191">
        <v>3759</v>
      </c>
      <c r="F439" s="191">
        <v>0</v>
      </c>
      <c r="G439" s="191">
        <v>20</v>
      </c>
      <c r="H439" s="191">
        <v>15</v>
      </c>
      <c r="I439" s="191" t="s">
        <v>288</v>
      </c>
    </row>
    <row r="440" s="163" customFormat="1" ht="20.1" customHeight="1" spans="1:9">
      <c r="A440" s="191" t="s">
        <v>285</v>
      </c>
      <c r="B440" s="191" t="s">
        <v>292</v>
      </c>
      <c r="C440" s="191" t="s">
        <v>287</v>
      </c>
      <c r="D440" s="200">
        <v>43800</v>
      </c>
      <c r="E440" s="191">
        <v>3759</v>
      </c>
      <c r="F440" s="191">
        <v>0</v>
      </c>
      <c r="G440" s="191">
        <v>20</v>
      </c>
      <c r="H440" s="191">
        <v>15</v>
      </c>
      <c r="I440" s="191" t="s">
        <v>288</v>
      </c>
    </row>
    <row r="441" s="163" customFormat="1" ht="20.1" customHeight="1" spans="1:9">
      <c r="A441" s="191" t="s">
        <v>285</v>
      </c>
      <c r="B441" s="191" t="s">
        <v>292</v>
      </c>
      <c r="C441" s="191" t="s">
        <v>287</v>
      </c>
      <c r="D441" s="200">
        <v>43770</v>
      </c>
      <c r="E441" s="191">
        <v>3759</v>
      </c>
      <c r="F441" s="191">
        <v>0</v>
      </c>
      <c r="G441" s="191">
        <v>20</v>
      </c>
      <c r="H441" s="191">
        <v>15</v>
      </c>
      <c r="I441" s="191" t="s">
        <v>288</v>
      </c>
    </row>
    <row r="442" s="163" customFormat="1" ht="20.1" customHeight="1" spans="1:9">
      <c r="A442" s="191" t="s">
        <v>285</v>
      </c>
      <c r="B442" s="191" t="s">
        <v>292</v>
      </c>
      <c r="C442" s="191" t="s">
        <v>287</v>
      </c>
      <c r="D442" s="200">
        <v>43739</v>
      </c>
      <c r="E442" s="191">
        <v>3759</v>
      </c>
      <c r="F442" s="191">
        <v>0</v>
      </c>
      <c r="G442" s="191">
        <v>20</v>
      </c>
      <c r="H442" s="191">
        <v>15</v>
      </c>
      <c r="I442" s="191" t="s">
        <v>288</v>
      </c>
    </row>
    <row r="443" s="163" customFormat="1" ht="20.1" customHeight="1" spans="1:9">
      <c r="A443" s="191" t="s">
        <v>285</v>
      </c>
      <c r="B443" s="191" t="s">
        <v>292</v>
      </c>
      <c r="C443" s="191" t="s">
        <v>287</v>
      </c>
      <c r="D443" s="200">
        <v>43709</v>
      </c>
      <c r="E443" s="191">
        <v>3759</v>
      </c>
      <c r="F443" s="191">
        <v>0</v>
      </c>
      <c r="G443" s="191">
        <v>20</v>
      </c>
      <c r="H443" s="191">
        <v>15</v>
      </c>
      <c r="I443" s="191" t="s">
        <v>288</v>
      </c>
    </row>
    <row r="444" s="163" customFormat="1" ht="20.1" customHeight="1" spans="1:9">
      <c r="A444" s="191" t="s">
        <v>285</v>
      </c>
      <c r="B444" s="191" t="s">
        <v>292</v>
      </c>
      <c r="C444" s="191" t="s">
        <v>287</v>
      </c>
      <c r="D444" s="200">
        <v>43678</v>
      </c>
      <c r="E444" s="191">
        <v>3759</v>
      </c>
      <c r="F444" s="191">
        <v>0</v>
      </c>
      <c r="G444" s="191">
        <v>20</v>
      </c>
      <c r="H444" s="191">
        <v>15</v>
      </c>
      <c r="I444" s="191" t="s">
        <v>288</v>
      </c>
    </row>
    <row r="445" s="163" customFormat="1" ht="20.1" customHeight="1" spans="1:9">
      <c r="A445" s="191" t="s">
        <v>285</v>
      </c>
      <c r="B445" s="191" t="s">
        <v>292</v>
      </c>
      <c r="C445" s="191" t="s">
        <v>287</v>
      </c>
      <c r="D445" s="200">
        <v>43647</v>
      </c>
      <c r="E445" s="191">
        <v>3759</v>
      </c>
      <c r="F445" s="191">
        <v>0</v>
      </c>
      <c r="G445" s="191">
        <v>20</v>
      </c>
      <c r="H445" s="191">
        <v>15</v>
      </c>
      <c r="I445" s="191" t="s">
        <v>288</v>
      </c>
    </row>
    <row r="446" s="163" customFormat="1" ht="20.1" customHeight="1" spans="1:9">
      <c r="A446" s="191" t="s">
        <v>285</v>
      </c>
      <c r="B446" s="191" t="s">
        <v>292</v>
      </c>
      <c r="C446" s="191" t="s">
        <v>287</v>
      </c>
      <c r="D446" s="200">
        <v>43617</v>
      </c>
      <c r="E446" s="191">
        <v>3759</v>
      </c>
      <c r="F446" s="191">
        <v>0</v>
      </c>
      <c r="G446" s="191">
        <v>20</v>
      </c>
      <c r="H446" s="191">
        <v>15</v>
      </c>
      <c r="I446" s="191" t="s">
        <v>288</v>
      </c>
    </row>
    <row r="447" s="163" customFormat="1" ht="20.1" customHeight="1" spans="1:9">
      <c r="A447" s="191" t="s">
        <v>285</v>
      </c>
      <c r="B447" s="191" t="s">
        <v>292</v>
      </c>
      <c r="C447" s="191" t="s">
        <v>287</v>
      </c>
      <c r="D447" s="200">
        <v>43586</v>
      </c>
      <c r="E447" s="191">
        <v>3759</v>
      </c>
      <c r="F447" s="191">
        <v>0</v>
      </c>
      <c r="G447" s="191">
        <v>20</v>
      </c>
      <c r="H447" s="191">
        <v>15</v>
      </c>
      <c r="I447" s="191" t="s">
        <v>288</v>
      </c>
    </row>
    <row r="448" s="163" customFormat="1" ht="20.1" customHeight="1" spans="1:9">
      <c r="A448" s="191" t="s">
        <v>285</v>
      </c>
      <c r="B448" s="191" t="s">
        <v>292</v>
      </c>
      <c r="C448" s="191" t="s">
        <v>287</v>
      </c>
      <c r="D448" s="200">
        <v>43556</v>
      </c>
      <c r="E448" s="191">
        <v>3759</v>
      </c>
      <c r="F448" s="191">
        <v>0</v>
      </c>
      <c r="G448" s="191">
        <v>20</v>
      </c>
      <c r="H448" s="191">
        <v>15</v>
      </c>
      <c r="I448" s="191" t="s">
        <v>288</v>
      </c>
    </row>
    <row r="449" s="163" customFormat="1" ht="20.1" customHeight="1" spans="1:9">
      <c r="A449" s="191" t="s">
        <v>285</v>
      </c>
      <c r="B449" s="191" t="s">
        <v>292</v>
      </c>
      <c r="C449" s="191" t="s">
        <v>287</v>
      </c>
      <c r="D449" s="200">
        <v>43525</v>
      </c>
      <c r="E449" s="191">
        <v>3759</v>
      </c>
      <c r="F449" s="191">
        <v>0</v>
      </c>
      <c r="G449" s="191">
        <v>20</v>
      </c>
      <c r="H449" s="191">
        <v>15</v>
      </c>
      <c r="I449" s="191" t="s">
        <v>288</v>
      </c>
    </row>
    <row r="450" s="163" customFormat="1" ht="20.1" customHeight="1" spans="1:9">
      <c r="A450" s="191" t="s">
        <v>285</v>
      </c>
      <c r="B450" s="191" t="s">
        <v>292</v>
      </c>
      <c r="C450" s="191" t="s">
        <v>287</v>
      </c>
      <c r="D450" s="200">
        <v>43497</v>
      </c>
      <c r="E450" s="191">
        <v>3759</v>
      </c>
      <c r="F450" s="191">
        <v>0</v>
      </c>
      <c r="G450" s="191">
        <v>20</v>
      </c>
      <c r="H450" s="191">
        <v>15</v>
      </c>
      <c r="I450" s="191" t="s">
        <v>288</v>
      </c>
    </row>
    <row r="451" s="163" customFormat="1" ht="20.1" customHeight="1" spans="1:9">
      <c r="A451" s="191" t="s">
        <v>285</v>
      </c>
      <c r="B451" s="191" t="s">
        <v>292</v>
      </c>
      <c r="C451" s="191" t="s">
        <v>287</v>
      </c>
      <c r="D451" s="200">
        <v>43466</v>
      </c>
      <c r="E451" s="191">
        <v>3759</v>
      </c>
      <c r="F451" s="191">
        <v>0</v>
      </c>
      <c r="G451" s="191">
        <v>20</v>
      </c>
      <c r="H451" s="191">
        <v>15</v>
      </c>
      <c r="I451" s="191" t="s">
        <v>288</v>
      </c>
    </row>
    <row r="452" s="163" customFormat="1" ht="20.1" customHeight="1" spans="1:9">
      <c r="A452" s="191" t="s">
        <v>285</v>
      </c>
      <c r="B452" s="191" t="s">
        <v>292</v>
      </c>
      <c r="C452" s="191" t="s">
        <v>287</v>
      </c>
      <c r="D452" s="200">
        <v>43435</v>
      </c>
      <c r="E452" s="191">
        <v>3759</v>
      </c>
      <c r="F452" s="191">
        <v>0</v>
      </c>
      <c r="G452" s="191">
        <v>18</v>
      </c>
      <c r="H452" s="191">
        <v>15</v>
      </c>
      <c r="I452" s="191" t="s">
        <v>288</v>
      </c>
    </row>
    <row r="453" s="163" customFormat="1" ht="20.1" customHeight="1" spans="1:9">
      <c r="A453" s="191" t="s">
        <v>285</v>
      </c>
      <c r="B453" s="191" t="s">
        <v>292</v>
      </c>
      <c r="C453" s="191" t="s">
        <v>287</v>
      </c>
      <c r="D453" s="200">
        <v>43405</v>
      </c>
      <c r="E453" s="191">
        <v>3759</v>
      </c>
      <c r="F453" s="191">
        <v>0</v>
      </c>
      <c r="G453" s="191">
        <v>18</v>
      </c>
      <c r="H453" s="191">
        <v>15</v>
      </c>
      <c r="I453" s="191" t="s">
        <v>288</v>
      </c>
    </row>
    <row r="454" s="163" customFormat="1" ht="20.1" customHeight="1" spans="1:9">
      <c r="A454" s="191" t="s">
        <v>285</v>
      </c>
      <c r="B454" s="191" t="s">
        <v>292</v>
      </c>
      <c r="C454" s="191" t="s">
        <v>287</v>
      </c>
      <c r="D454" s="200">
        <v>43374</v>
      </c>
      <c r="E454" s="191">
        <v>3759</v>
      </c>
      <c r="F454" s="191">
        <v>0</v>
      </c>
      <c r="G454" s="191">
        <v>18</v>
      </c>
      <c r="H454" s="191">
        <v>15</v>
      </c>
      <c r="I454" s="191" t="s">
        <v>288</v>
      </c>
    </row>
    <row r="455" s="163" customFormat="1" ht="20.1" customHeight="1" spans="1:9">
      <c r="A455" s="191" t="s">
        <v>285</v>
      </c>
      <c r="B455" s="191" t="s">
        <v>292</v>
      </c>
      <c r="C455" s="191" t="s">
        <v>287</v>
      </c>
      <c r="D455" s="200">
        <v>43344</v>
      </c>
      <c r="E455" s="191">
        <v>3759</v>
      </c>
      <c r="F455" s="191">
        <v>0</v>
      </c>
      <c r="G455" s="191">
        <v>18</v>
      </c>
      <c r="H455" s="191">
        <v>15</v>
      </c>
      <c r="I455" s="191" t="s">
        <v>288</v>
      </c>
    </row>
    <row r="456" s="163" customFormat="1" ht="20.1" customHeight="1" spans="1:9">
      <c r="A456" s="191" t="s">
        <v>285</v>
      </c>
      <c r="B456" s="191" t="s">
        <v>292</v>
      </c>
      <c r="C456" s="191" t="s">
        <v>287</v>
      </c>
      <c r="D456" s="200">
        <v>43313</v>
      </c>
      <c r="E456" s="191">
        <v>3759</v>
      </c>
      <c r="F456" s="191">
        <v>0</v>
      </c>
      <c r="G456" s="191">
        <v>18</v>
      </c>
      <c r="H456" s="191">
        <v>15</v>
      </c>
      <c r="I456" s="191" t="s">
        <v>288</v>
      </c>
    </row>
    <row r="457" s="163" customFormat="1" ht="20.1" customHeight="1" spans="1:9">
      <c r="A457" s="191" t="s">
        <v>285</v>
      </c>
      <c r="B457" s="191" t="s">
        <v>292</v>
      </c>
      <c r="C457" s="191" t="s">
        <v>287</v>
      </c>
      <c r="D457" s="200">
        <v>43282</v>
      </c>
      <c r="E457" s="191">
        <v>3759</v>
      </c>
      <c r="F457" s="191">
        <v>0</v>
      </c>
      <c r="G457" s="191">
        <v>18</v>
      </c>
      <c r="H457" s="191">
        <v>15</v>
      </c>
      <c r="I457" s="191" t="s">
        <v>288</v>
      </c>
    </row>
    <row r="458" s="163" customFormat="1" ht="20.1" customHeight="1" spans="1:9">
      <c r="A458" s="191" t="s">
        <v>285</v>
      </c>
      <c r="B458" s="191" t="s">
        <v>292</v>
      </c>
      <c r="C458" s="191" t="s">
        <v>287</v>
      </c>
      <c r="D458" s="200">
        <v>43252</v>
      </c>
      <c r="E458" s="191">
        <v>3759</v>
      </c>
      <c r="F458" s="191">
        <v>0</v>
      </c>
      <c r="G458" s="191">
        <v>18</v>
      </c>
      <c r="H458" s="191">
        <v>15</v>
      </c>
      <c r="I458" s="191" t="s">
        <v>288</v>
      </c>
    </row>
    <row r="459" s="163" customFormat="1" ht="20.1" customHeight="1" spans="1:9">
      <c r="A459" s="191" t="s">
        <v>285</v>
      </c>
      <c r="B459" s="191" t="s">
        <v>292</v>
      </c>
      <c r="C459" s="191" t="s">
        <v>287</v>
      </c>
      <c r="D459" s="200">
        <v>43221</v>
      </c>
      <c r="E459" s="191">
        <v>3759</v>
      </c>
      <c r="F459" s="191">
        <v>0</v>
      </c>
      <c r="G459" s="191">
        <v>18</v>
      </c>
      <c r="H459" s="191">
        <v>15</v>
      </c>
      <c r="I459" s="191" t="s">
        <v>288</v>
      </c>
    </row>
    <row r="460" s="163" customFormat="1" ht="20.1" customHeight="1" spans="1:9">
      <c r="A460" s="191" t="s">
        <v>285</v>
      </c>
      <c r="B460" s="191" t="s">
        <v>292</v>
      </c>
      <c r="C460" s="191" t="s">
        <v>287</v>
      </c>
      <c r="D460" s="200">
        <v>43191</v>
      </c>
      <c r="E460" s="191">
        <v>3759</v>
      </c>
      <c r="F460" s="191">
        <v>0</v>
      </c>
      <c r="G460" s="191">
        <v>18</v>
      </c>
      <c r="H460" s="191">
        <v>15</v>
      </c>
      <c r="I460" s="191" t="s">
        <v>288</v>
      </c>
    </row>
    <row r="461" s="163" customFormat="1" ht="20.1" customHeight="1" spans="1:9">
      <c r="A461" s="191" t="s">
        <v>285</v>
      </c>
      <c r="B461" s="191" t="s">
        <v>292</v>
      </c>
      <c r="C461" s="191" t="s">
        <v>287</v>
      </c>
      <c r="D461" s="200">
        <v>43160</v>
      </c>
      <c r="E461" s="191">
        <v>3759</v>
      </c>
      <c r="F461" s="191">
        <v>0</v>
      </c>
      <c r="G461" s="191">
        <v>18</v>
      </c>
      <c r="H461" s="191">
        <v>15</v>
      </c>
      <c r="I461" s="191" t="s">
        <v>288</v>
      </c>
    </row>
    <row r="462" s="163" customFormat="1" ht="20.1" customHeight="1" spans="1:9">
      <c r="A462" s="191" t="s">
        <v>285</v>
      </c>
      <c r="B462" s="191" t="s">
        <v>292</v>
      </c>
      <c r="C462" s="191" t="s">
        <v>287</v>
      </c>
      <c r="D462" s="200">
        <v>43132</v>
      </c>
      <c r="E462" s="191">
        <v>3759</v>
      </c>
      <c r="F462" s="191">
        <v>0</v>
      </c>
      <c r="G462" s="191">
        <v>18</v>
      </c>
      <c r="H462" s="191">
        <v>15</v>
      </c>
      <c r="I462" s="191" t="s">
        <v>288</v>
      </c>
    </row>
    <row r="463" s="163" customFormat="1" ht="20.1" customHeight="1" spans="1:9">
      <c r="A463" s="191" t="s">
        <v>285</v>
      </c>
      <c r="B463" s="191" t="s">
        <v>292</v>
      </c>
      <c r="C463" s="191" t="s">
        <v>287</v>
      </c>
      <c r="D463" s="200">
        <v>43101</v>
      </c>
      <c r="E463" s="191">
        <v>3759</v>
      </c>
      <c r="F463" s="191">
        <v>0</v>
      </c>
      <c r="G463" s="191">
        <v>18</v>
      </c>
      <c r="H463" s="191">
        <v>15</v>
      </c>
      <c r="I463" s="191" t="s">
        <v>288</v>
      </c>
    </row>
    <row r="464" s="163" customFormat="1" ht="20.1" customHeight="1" spans="1:9">
      <c r="A464" s="191" t="s">
        <v>285</v>
      </c>
      <c r="B464" s="191" t="s">
        <v>292</v>
      </c>
      <c r="C464" s="191" t="s">
        <v>287</v>
      </c>
      <c r="D464" s="200">
        <v>43070</v>
      </c>
      <c r="E464" s="191">
        <v>3759</v>
      </c>
      <c r="F464" s="191">
        <v>0</v>
      </c>
      <c r="G464" s="191">
        <v>18</v>
      </c>
      <c r="H464" s="191">
        <v>16</v>
      </c>
      <c r="I464" s="191" t="s">
        <v>288</v>
      </c>
    </row>
    <row r="465" s="163" customFormat="1" ht="20.1" customHeight="1" spans="1:9">
      <c r="A465" s="191" t="s">
        <v>285</v>
      </c>
      <c r="B465" s="191" t="s">
        <v>292</v>
      </c>
      <c r="C465" s="191" t="s">
        <v>287</v>
      </c>
      <c r="D465" s="200">
        <v>43040</v>
      </c>
      <c r="E465" s="191">
        <v>3759</v>
      </c>
      <c r="F465" s="191">
        <v>0</v>
      </c>
      <c r="G465" s="191">
        <v>18</v>
      </c>
      <c r="H465" s="191">
        <v>16</v>
      </c>
      <c r="I465" s="191" t="s">
        <v>288</v>
      </c>
    </row>
    <row r="466" s="163" customFormat="1" ht="20.1" customHeight="1" spans="1:9">
      <c r="A466" s="191" t="s">
        <v>285</v>
      </c>
      <c r="B466" s="191" t="s">
        <v>292</v>
      </c>
      <c r="C466" s="191" t="s">
        <v>287</v>
      </c>
      <c r="D466" s="200">
        <v>43009</v>
      </c>
      <c r="E466" s="191">
        <v>3759</v>
      </c>
      <c r="F466" s="191">
        <v>0</v>
      </c>
      <c r="G466" s="191">
        <v>18</v>
      </c>
      <c r="H466" s="191">
        <v>16</v>
      </c>
      <c r="I466" s="191" t="s">
        <v>288</v>
      </c>
    </row>
    <row r="467" s="163" customFormat="1" ht="20.1" customHeight="1" spans="1:9">
      <c r="A467" s="191" t="s">
        <v>285</v>
      </c>
      <c r="B467" s="191" t="s">
        <v>292</v>
      </c>
      <c r="C467" s="191" t="s">
        <v>287</v>
      </c>
      <c r="D467" s="200">
        <v>42979</v>
      </c>
      <c r="E467" s="191">
        <v>3759</v>
      </c>
      <c r="F467" s="191">
        <v>0</v>
      </c>
      <c r="G467" s="191">
        <v>18</v>
      </c>
      <c r="H467" s="191">
        <v>16</v>
      </c>
      <c r="I467" s="191" t="s">
        <v>288</v>
      </c>
    </row>
    <row r="468" s="163" customFormat="1" ht="20.1" customHeight="1" spans="1:9">
      <c r="A468" s="191" t="s">
        <v>285</v>
      </c>
      <c r="B468" s="191" t="s">
        <v>292</v>
      </c>
      <c r="C468" s="191" t="s">
        <v>287</v>
      </c>
      <c r="D468" s="200">
        <v>42948</v>
      </c>
      <c r="E468" s="191">
        <v>3759</v>
      </c>
      <c r="F468" s="191">
        <v>0</v>
      </c>
      <c r="G468" s="191">
        <v>18</v>
      </c>
      <c r="H468" s="191">
        <v>16</v>
      </c>
      <c r="I468" s="191" t="s">
        <v>288</v>
      </c>
    </row>
    <row r="469" s="163" customFormat="1" ht="20.1" customHeight="1" spans="1:9">
      <c r="A469" s="191" t="s">
        <v>285</v>
      </c>
      <c r="B469" s="191" t="s">
        <v>292</v>
      </c>
      <c r="C469" s="191" t="s">
        <v>287</v>
      </c>
      <c r="D469" s="200">
        <v>42917</v>
      </c>
      <c r="E469" s="191">
        <v>3759</v>
      </c>
      <c r="F469" s="191">
        <v>0</v>
      </c>
      <c r="G469" s="191">
        <v>18</v>
      </c>
      <c r="H469" s="191">
        <v>16</v>
      </c>
      <c r="I469" s="191" t="s">
        <v>288</v>
      </c>
    </row>
    <row r="470" s="163" customFormat="1" ht="20.1" customHeight="1" spans="1:9">
      <c r="A470" s="191" t="s">
        <v>285</v>
      </c>
      <c r="B470" s="191" t="s">
        <v>292</v>
      </c>
      <c r="C470" s="191" t="s">
        <v>287</v>
      </c>
      <c r="D470" s="200">
        <v>42887</v>
      </c>
      <c r="E470" s="191">
        <v>3759</v>
      </c>
      <c r="F470" s="191">
        <v>0</v>
      </c>
      <c r="G470" s="191">
        <v>18</v>
      </c>
      <c r="H470" s="191">
        <v>16</v>
      </c>
      <c r="I470" s="191" t="s">
        <v>288</v>
      </c>
    </row>
    <row r="471" s="163" customFormat="1" ht="20.1" customHeight="1" spans="1:9">
      <c r="A471" s="191" t="s">
        <v>285</v>
      </c>
      <c r="B471" s="191" t="s">
        <v>292</v>
      </c>
      <c r="C471" s="191" t="s">
        <v>287</v>
      </c>
      <c r="D471" s="200">
        <v>42856</v>
      </c>
      <c r="E471" s="191">
        <v>3759</v>
      </c>
      <c r="F471" s="191">
        <v>0</v>
      </c>
      <c r="G471" s="191">
        <v>18</v>
      </c>
      <c r="H471" s="191">
        <v>16</v>
      </c>
      <c r="I471" s="191" t="s">
        <v>288</v>
      </c>
    </row>
    <row r="472" s="163" customFormat="1" ht="20.1" customHeight="1" spans="1:9">
      <c r="A472" s="191" t="s">
        <v>285</v>
      </c>
      <c r="B472" s="191" t="s">
        <v>292</v>
      </c>
      <c r="C472" s="191" t="s">
        <v>287</v>
      </c>
      <c r="D472" s="200">
        <v>42826</v>
      </c>
      <c r="E472" s="191">
        <v>3759</v>
      </c>
      <c r="F472" s="191">
        <v>0</v>
      </c>
      <c r="G472" s="191">
        <v>18</v>
      </c>
      <c r="H472" s="191">
        <v>16</v>
      </c>
      <c r="I472" s="191" t="s">
        <v>288</v>
      </c>
    </row>
    <row r="473" s="163" customFormat="1" ht="20.1" customHeight="1" spans="1:9">
      <c r="A473" s="191" t="s">
        <v>285</v>
      </c>
      <c r="B473" s="191" t="s">
        <v>292</v>
      </c>
      <c r="C473" s="191" t="s">
        <v>287</v>
      </c>
      <c r="D473" s="200">
        <v>42795</v>
      </c>
      <c r="E473" s="191">
        <v>3759</v>
      </c>
      <c r="F473" s="191">
        <v>0</v>
      </c>
      <c r="G473" s="191">
        <v>18</v>
      </c>
      <c r="H473" s="191">
        <v>16</v>
      </c>
      <c r="I473" s="191" t="s">
        <v>288</v>
      </c>
    </row>
    <row r="474" s="163" customFormat="1" ht="20.1" customHeight="1" spans="1:9">
      <c r="A474" s="191" t="s">
        <v>285</v>
      </c>
      <c r="B474" s="191" t="s">
        <v>292</v>
      </c>
      <c r="C474" s="191" t="s">
        <v>287</v>
      </c>
      <c r="D474" s="200">
        <v>42767</v>
      </c>
      <c r="E474" s="191">
        <v>3759</v>
      </c>
      <c r="F474" s="191">
        <v>0</v>
      </c>
      <c r="G474" s="191">
        <v>18</v>
      </c>
      <c r="H474" s="191">
        <v>16</v>
      </c>
      <c r="I474" s="191" t="s">
        <v>288</v>
      </c>
    </row>
    <row r="475" s="163" customFormat="1" ht="20.1" customHeight="1" spans="1:9">
      <c r="A475" s="191" t="s">
        <v>285</v>
      </c>
      <c r="B475" s="191" t="s">
        <v>292</v>
      </c>
      <c r="C475" s="191" t="s">
        <v>287</v>
      </c>
      <c r="D475" s="200">
        <v>42736</v>
      </c>
      <c r="E475" s="191">
        <v>3759</v>
      </c>
      <c r="F475" s="191">
        <v>0</v>
      </c>
      <c r="G475" s="191">
        <v>18</v>
      </c>
      <c r="H475" s="191">
        <v>16</v>
      </c>
      <c r="I475" s="191" t="s">
        <v>288</v>
      </c>
    </row>
    <row r="476" s="163" customFormat="1" ht="20.1" customHeight="1" spans="1:9">
      <c r="A476" s="191" t="s">
        <v>285</v>
      </c>
      <c r="B476" s="191" t="s">
        <v>292</v>
      </c>
      <c r="C476" s="191" t="s">
        <v>287</v>
      </c>
      <c r="D476" s="200">
        <v>42705</v>
      </c>
      <c r="E476" s="191">
        <v>3759</v>
      </c>
      <c r="F476" s="191">
        <v>0</v>
      </c>
      <c r="G476" s="191">
        <v>18</v>
      </c>
      <c r="H476" s="191">
        <v>16</v>
      </c>
      <c r="I476" s="191" t="s">
        <v>288</v>
      </c>
    </row>
    <row r="477" s="163" customFormat="1" ht="20.1" customHeight="1" spans="1:9">
      <c r="A477" s="191" t="s">
        <v>285</v>
      </c>
      <c r="B477" s="191" t="s">
        <v>292</v>
      </c>
      <c r="C477" s="191" t="s">
        <v>287</v>
      </c>
      <c r="D477" s="200">
        <v>42675</v>
      </c>
      <c r="E477" s="191">
        <v>3759</v>
      </c>
      <c r="F477" s="191">
        <v>0</v>
      </c>
      <c r="G477" s="191">
        <v>18</v>
      </c>
      <c r="H477" s="191">
        <v>16</v>
      </c>
      <c r="I477" s="191" t="s">
        <v>288</v>
      </c>
    </row>
    <row r="478" s="163" customFormat="1" ht="20.1" customHeight="1" spans="1:9">
      <c r="A478" s="191" t="s">
        <v>285</v>
      </c>
      <c r="B478" s="191" t="s">
        <v>292</v>
      </c>
      <c r="C478" s="191" t="s">
        <v>287</v>
      </c>
      <c r="D478" s="200">
        <v>42644</v>
      </c>
      <c r="E478" s="191">
        <v>3759</v>
      </c>
      <c r="F478" s="191">
        <v>0</v>
      </c>
      <c r="G478" s="191">
        <v>18</v>
      </c>
      <c r="H478" s="191">
        <v>16</v>
      </c>
      <c r="I478" s="191" t="s">
        <v>288</v>
      </c>
    </row>
    <row r="479" s="163" customFormat="1" ht="20.1" customHeight="1" spans="1:9">
      <c r="A479" s="191" t="s">
        <v>285</v>
      </c>
      <c r="B479" s="191" t="s">
        <v>292</v>
      </c>
      <c r="C479" s="191" t="s">
        <v>287</v>
      </c>
      <c r="D479" s="200">
        <v>42614</v>
      </c>
      <c r="E479" s="191">
        <v>3759</v>
      </c>
      <c r="F479" s="191">
        <v>0</v>
      </c>
      <c r="G479" s="191">
        <v>18</v>
      </c>
      <c r="H479" s="191">
        <v>16</v>
      </c>
      <c r="I479" s="191" t="s">
        <v>288</v>
      </c>
    </row>
    <row r="480" s="163" customFormat="1" ht="20.1" customHeight="1" spans="1:9">
      <c r="A480" s="191" t="s">
        <v>285</v>
      </c>
      <c r="B480" s="191" t="s">
        <v>292</v>
      </c>
      <c r="C480" s="191" t="s">
        <v>287</v>
      </c>
      <c r="D480" s="200">
        <v>42583</v>
      </c>
      <c r="E480" s="191">
        <v>3759</v>
      </c>
      <c r="F480" s="191">
        <v>0</v>
      </c>
      <c r="G480" s="191">
        <v>18</v>
      </c>
      <c r="H480" s="191">
        <v>16</v>
      </c>
      <c r="I480" s="191" t="s">
        <v>288</v>
      </c>
    </row>
    <row r="481" s="163" customFormat="1" ht="20.1" customHeight="1" spans="1:9">
      <c r="A481" s="191" t="s">
        <v>285</v>
      </c>
      <c r="B481" s="191" t="s">
        <v>292</v>
      </c>
      <c r="C481" s="191" t="s">
        <v>287</v>
      </c>
      <c r="D481" s="200">
        <v>42552</v>
      </c>
      <c r="E481" s="191">
        <v>3759</v>
      </c>
      <c r="F481" s="191">
        <v>0</v>
      </c>
      <c r="G481" s="191">
        <v>18</v>
      </c>
      <c r="H481" s="191">
        <v>16</v>
      </c>
      <c r="I481" s="191" t="s">
        <v>288</v>
      </c>
    </row>
    <row r="482" s="163" customFormat="1" ht="20.1" customHeight="1" spans="1:9">
      <c r="A482" s="191" t="s">
        <v>285</v>
      </c>
      <c r="B482" s="191" t="s">
        <v>292</v>
      </c>
      <c r="C482" s="191" t="s">
        <v>287</v>
      </c>
      <c r="D482" s="200">
        <v>42522</v>
      </c>
      <c r="E482" s="191">
        <v>3759</v>
      </c>
      <c r="F482" s="191">
        <v>0</v>
      </c>
      <c r="G482" s="191">
        <v>18</v>
      </c>
      <c r="H482" s="191">
        <v>16</v>
      </c>
      <c r="I482" s="191" t="s">
        <v>288</v>
      </c>
    </row>
    <row r="483" s="163" customFormat="1" ht="20.1" customHeight="1" spans="1:9">
      <c r="A483" s="191" t="s">
        <v>285</v>
      </c>
      <c r="B483" s="191" t="s">
        <v>292</v>
      </c>
      <c r="C483" s="191" t="s">
        <v>287</v>
      </c>
      <c r="D483" s="200">
        <v>42491</v>
      </c>
      <c r="E483" s="191">
        <v>3759</v>
      </c>
      <c r="F483" s="191">
        <v>0</v>
      </c>
      <c r="G483" s="191">
        <v>18</v>
      </c>
      <c r="H483" s="191">
        <v>16</v>
      </c>
      <c r="I483" s="191" t="s">
        <v>288</v>
      </c>
    </row>
    <row r="484" s="163" customFormat="1" ht="20.1" customHeight="1" spans="1:9">
      <c r="A484" s="191" t="s">
        <v>285</v>
      </c>
      <c r="B484" s="191" t="s">
        <v>292</v>
      </c>
      <c r="C484" s="191" t="s">
        <v>287</v>
      </c>
      <c r="D484" s="200">
        <v>42461</v>
      </c>
      <c r="E484" s="191">
        <v>3759</v>
      </c>
      <c r="F484" s="191">
        <v>0</v>
      </c>
      <c r="G484" s="191">
        <v>18</v>
      </c>
      <c r="H484" s="191">
        <v>16</v>
      </c>
      <c r="I484" s="191" t="s">
        <v>288</v>
      </c>
    </row>
    <row r="485" s="163" customFormat="1" ht="20.1" customHeight="1" spans="1:9">
      <c r="A485" s="191" t="s">
        <v>285</v>
      </c>
      <c r="B485" s="191" t="s">
        <v>292</v>
      </c>
      <c r="C485" s="191" t="s">
        <v>287</v>
      </c>
      <c r="D485" s="200">
        <v>42430</v>
      </c>
      <c r="E485" s="191">
        <v>3759</v>
      </c>
      <c r="F485" s="191">
        <v>0</v>
      </c>
      <c r="G485" s="191">
        <v>18</v>
      </c>
      <c r="H485" s="191">
        <v>16</v>
      </c>
      <c r="I485" s="191" t="s">
        <v>288</v>
      </c>
    </row>
    <row r="486" s="163" customFormat="1" ht="20.1" customHeight="1" spans="1:9">
      <c r="A486" s="191" t="s">
        <v>285</v>
      </c>
      <c r="B486" s="191" t="s">
        <v>292</v>
      </c>
      <c r="C486" s="191" t="s">
        <v>287</v>
      </c>
      <c r="D486" s="200">
        <v>42401</v>
      </c>
      <c r="E486" s="191">
        <v>3759</v>
      </c>
      <c r="F486" s="191">
        <v>0</v>
      </c>
      <c r="G486" s="191">
        <v>18</v>
      </c>
      <c r="H486" s="191">
        <v>16</v>
      </c>
      <c r="I486" s="191" t="s">
        <v>288</v>
      </c>
    </row>
    <row r="487" s="163" customFormat="1" ht="20.1" customHeight="1" spans="1:9">
      <c r="A487" s="191" t="s">
        <v>285</v>
      </c>
      <c r="B487" s="191" t="s">
        <v>292</v>
      </c>
      <c r="C487" s="191" t="s">
        <v>287</v>
      </c>
      <c r="D487" s="200">
        <v>42370</v>
      </c>
      <c r="E487" s="191">
        <v>3759</v>
      </c>
      <c r="F487" s="191">
        <v>0</v>
      </c>
      <c r="G487" s="191">
        <v>18</v>
      </c>
      <c r="H487" s="191">
        <v>16</v>
      </c>
      <c r="I487" s="191" t="s">
        <v>288</v>
      </c>
    </row>
    <row r="488" s="163" customFormat="1" ht="20.1" customHeight="1" spans="1:9">
      <c r="A488" s="191" t="s">
        <v>285</v>
      </c>
      <c r="B488" s="191" t="s">
        <v>292</v>
      </c>
      <c r="C488" s="191" t="s">
        <v>287</v>
      </c>
      <c r="D488" s="200">
        <v>42339</v>
      </c>
      <c r="E488" s="191">
        <v>3759</v>
      </c>
      <c r="F488" s="191">
        <v>0</v>
      </c>
      <c r="G488" s="191">
        <v>18</v>
      </c>
      <c r="H488" s="191">
        <v>16</v>
      </c>
      <c r="I488" s="191" t="s">
        <v>288</v>
      </c>
    </row>
    <row r="489" s="163" customFormat="1" ht="20.1" customHeight="1" spans="1:9">
      <c r="A489" s="191" t="s">
        <v>285</v>
      </c>
      <c r="B489" s="191" t="s">
        <v>292</v>
      </c>
      <c r="C489" s="191" t="s">
        <v>287</v>
      </c>
      <c r="D489" s="200">
        <v>42309</v>
      </c>
      <c r="E489" s="191">
        <v>3759</v>
      </c>
      <c r="F489" s="191">
        <v>0</v>
      </c>
      <c r="G489" s="191">
        <v>18</v>
      </c>
      <c r="H489" s="191">
        <v>16</v>
      </c>
      <c r="I489" s="191" t="s">
        <v>288</v>
      </c>
    </row>
    <row r="490" s="163" customFormat="1" ht="20.1" customHeight="1" spans="1:9">
      <c r="A490" s="191" t="s">
        <v>285</v>
      </c>
      <c r="B490" s="191" t="s">
        <v>292</v>
      </c>
      <c r="C490" s="191" t="s">
        <v>287</v>
      </c>
      <c r="D490" s="200">
        <v>42278</v>
      </c>
      <c r="E490" s="191">
        <v>3759</v>
      </c>
      <c r="F490" s="191">
        <v>0</v>
      </c>
      <c r="G490" s="191">
        <v>18</v>
      </c>
      <c r="H490" s="191">
        <v>16</v>
      </c>
      <c r="I490" s="191" t="s">
        <v>288</v>
      </c>
    </row>
    <row r="491" s="163" customFormat="1" ht="20.1" customHeight="1" spans="1:9">
      <c r="A491" s="191" t="s">
        <v>285</v>
      </c>
      <c r="B491" s="191" t="s">
        <v>292</v>
      </c>
      <c r="C491" s="191" t="s">
        <v>287</v>
      </c>
      <c r="D491" s="200">
        <v>42248</v>
      </c>
      <c r="E491" s="191">
        <v>3759</v>
      </c>
      <c r="F491" s="191">
        <v>0</v>
      </c>
      <c r="G491" s="191">
        <v>18</v>
      </c>
      <c r="H491" s="191">
        <v>30</v>
      </c>
      <c r="I491" s="191" t="s">
        <v>288</v>
      </c>
    </row>
    <row r="492" s="163" customFormat="1" ht="20.1" customHeight="1" spans="1:9">
      <c r="A492" s="191" t="s">
        <v>285</v>
      </c>
      <c r="B492" s="191" t="s">
        <v>292</v>
      </c>
      <c r="C492" s="191" t="s">
        <v>287</v>
      </c>
      <c r="D492" s="200">
        <v>42217</v>
      </c>
      <c r="E492" s="191">
        <v>3759</v>
      </c>
      <c r="F492" s="191">
        <v>0</v>
      </c>
      <c r="G492" s="191">
        <v>18</v>
      </c>
      <c r="H492" s="191">
        <v>30</v>
      </c>
      <c r="I492" s="191" t="s">
        <v>288</v>
      </c>
    </row>
    <row r="493" s="163" customFormat="1" ht="20.1" customHeight="1" spans="1:9">
      <c r="A493" s="191" t="s">
        <v>285</v>
      </c>
      <c r="B493" s="191" t="s">
        <v>292</v>
      </c>
      <c r="C493" s="191" t="s">
        <v>287</v>
      </c>
      <c r="D493" s="200">
        <v>42186</v>
      </c>
      <c r="E493" s="191">
        <v>4300</v>
      </c>
      <c r="F493" s="191">
        <v>0</v>
      </c>
      <c r="G493" s="191">
        <v>34</v>
      </c>
      <c r="H493" s="191">
        <v>30</v>
      </c>
      <c r="I493" s="191" t="s">
        <v>288</v>
      </c>
    </row>
    <row r="494" s="163" customFormat="1" ht="20.1" customHeight="1" spans="1:9">
      <c r="A494" s="191" t="s">
        <v>285</v>
      </c>
      <c r="B494" s="191" t="s">
        <v>292</v>
      </c>
      <c r="C494" s="191" t="s">
        <v>287</v>
      </c>
      <c r="D494" s="200">
        <v>42156</v>
      </c>
      <c r="E494" s="191">
        <v>4300</v>
      </c>
      <c r="F494" s="191">
        <v>0</v>
      </c>
      <c r="G494" s="191">
        <v>34</v>
      </c>
      <c r="H494" s="191">
        <v>30</v>
      </c>
      <c r="I494" s="191" t="s">
        <v>288</v>
      </c>
    </row>
    <row r="495" s="163" customFormat="1" ht="20.1" customHeight="1" spans="1:9">
      <c r="A495" s="191" t="s">
        <v>285</v>
      </c>
      <c r="B495" s="191" t="s">
        <v>292</v>
      </c>
      <c r="C495" s="191" t="s">
        <v>287</v>
      </c>
      <c r="D495" s="200">
        <v>42125</v>
      </c>
      <c r="E495" s="191">
        <v>4300</v>
      </c>
      <c r="F495" s="191">
        <v>0</v>
      </c>
      <c r="G495" s="191">
        <v>34</v>
      </c>
      <c r="H495" s="191">
        <v>30</v>
      </c>
      <c r="I495" s="191" t="s">
        <v>288</v>
      </c>
    </row>
    <row r="496" s="163" customFormat="1" ht="20.1" customHeight="1" spans="1:9">
      <c r="A496" s="191" t="s">
        <v>285</v>
      </c>
      <c r="B496" s="191" t="s">
        <v>292</v>
      </c>
      <c r="C496" s="191" t="s">
        <v>287</v>
      </c>
      <c r="D496" s="200">
        <v>42095</v>
      </c>
      <c r="E496" s="191">
        <v>4300</v>
      </c>
      <c r="F496" s="191">
        <v>0</v>
      </c>
      <c r="G496" s="191">
        <v>34</v>
      </c>
      <c r="H496" s="191">
        <v>30</v>
      </c>
      <c r="I496" s="191" t="s">
        <v>288</v>
      </c>
    </row>
    <row r="497" s="163" customFormat="1" ht="20.1" customHeight="1" spans="1:9">
      <c r="A497" s="191" t="s">
        <v>285</v>
      </c>
      <c r="B497" s="191" t="s">
        <v>292</v>
      </c>
      <c r="C497" s="191" t="s">
        <v>287</v>
      </c>
      <c r="D497" s="200">
        <v>42064</v>
      </c>
      <c r="E497" s="191">
        <v>4300</v>
      </c>
      <c r="F497" s="191">
        <v>0</v>
      </c>
      <c r="G497" s="191">
        <v>34</v>
      </c>
      <c r="H497" s="191">
        <v>30</v>
      </c>
      <c r="I497" s="191" t="s">
        <v>288</v>
      </c>
    </row>
    <row r="498" s="163" customFormat="1" ht="20.1" customHeight="1" spans="1:9">
      <c r="A498" s="191" t="s">
        <v>285</v>
      </c>
      <c r="B498" s="191" t="s">
        <v>293</v>
      </c>
      <c r="C498" s="191" t="s">
        <v>287</v>
      </c>
      <c r="D498" s="200">
        <v>42005</v>
      </c>
      <c r="E498" s="191">
        <v>3500</v>
      </c>
      <c r="F498" s="191">
        <v>0</v>
      </c>
      <c r="G498" s="191">
        <v>34</v>
      </c>
      <c r="H498" s="191">
        <v>28</v>
      </c>
      <c r="I498" s="191" t="s">
        <v>288</v>
      </c>
    </row>
    <row r="499" s="163" customFormat="1" ht="20.1" customHeight="1" spans="1:9">
      <c r="A499" s="191" t="s">
        <v>285</v>
      </c>
      <c r="B499" s="191" t="s">
        <v>293</v>
      </c>
      <c r="C499" s="191" t="s">
        <v>287</v>
      </c>
      <c r="D499" s="200">
        <v>41974</v>
      </c>
      <c r="E499" s="191">
        <v>3500</v>
      </c>
      <c r="F499" s="191">
        <v>0</v>
      </c>
      <c r="G499" s="191">
        <v>34</v>
      </c>
      <c r="H499" s="191">
        <v>28</v>
      </c>
      <c r="I499" s="191" t="s">
        <v>288</v>
      </c>
    </row>
    <row r="500" s="163" customFormat="1" ht="20.1" customHeight="1" spans="1:9">
      <c r="A500" s="191" t="s">
        <v>285</v>
      </c>
      <c r="B500" s="191" t="s">
        <v>293</v>
      </c>
      <c r="C500" s="191" t="s">
        <v>287</v>
      </c>
      <c r="D500" s="200">
        <v>41944</v>
      </c>
      <c r="E500" s="191">
        <v>3500</v>
      </c>
      <c r="F500" s="191">
        <v>0</v>
      </c>
      <c r="G500" s="191">
        <v>34</v>
      </c>
      <c r="H500" s="191">
        <v>28</v>
      </c>
      <c r="I500" s="191" t="s">
        <v>288</v>
      </c>
    </row>
    <row r="501" s="163" customFormat="1" ht="20.1" customHeight="1" spans="1:9">
      <c r="A501" s="191" t="s">
        <v>285</v>
      </c>
      <c r="B501" s="191" t="s">
        <v>293</v>
      </c>
      <c r="C501" s="191" t="s">
        <v>287</v>
      </c>
      <c r="D501" s="200">
        <v>41913</v>
      </c>
      <c r="E501" s="191">
        <v>3500</v>
      </c>
      <c r="F501" s="191">
        <v>0</v>
      </c>
      <c r="G501" s="191">
        <v>34</v>
      </c>
      <c r="H501" s="191">
        <v>28</v>
      </c>
      <c r="I501" s="191" t="s">
        <v>288</v>
      </c>
    </row>
    <row r="502" s="163" customFormat="1" ht="20.1" customHeight="1" spans="1:9">
      <c r="A502" s="191" t="s">
        <v>285</v>
      </c>
      <c r="B502" s="191" t="s">
        <v>293</v>
      </c>
      <c r="C502" s="191" t="s">
        <v>287</v>
      </c>
      <c r="D502" s="200">
        <v>41883</v>
      </c>
      <c r="E502" s="191">
        <v>3500</v>
      </c>
      <c r="F502" s="191">
        <v>0</v>
      </c>
      <c r="G502" s="191">
        <v>34</v>
      </c>
      <c r="H502" s="191">
        <v>28</v>
      </c>
      <c r="I502" s="191" t="s">
        <v>288</v>
      </c>
    </row>
    <row r="503" s="163" customFormat="1" ht="20.1" customHeight="1" spans="1:9">
      <c r="A503" s="191" t="s">
        <v>285</v>
      </c>
      <c r="B503" s="191" t="s">
        <v>293</v>
      </c>
      <c r="C503" s="191" t="s">
        <v>287</v>
      </c>
      <c r="D503" s="200">
        <v>41852</v>
      </c>
      <c r="E503" s="191">
        <v>3500</v>
      </c>
      <c r="F503" s="191">
        <v>0</v>
      </c>
      <c r="G503" s="191">
        <v>34</v>
      </c>
      <c r="H503" s="191">
        <v>28</v>
      </c>
      <c r="I503" s="191" t="s">
        <v>288</v>
      </c>
    </row>
    <row r="504" s="163" customFormat="1" ht="20.1" customHeight="1" spans="1:9">
      <c r="A504" s="191" t="s">
        <v>285</v>
      </c>
      <c r="B504" s="191" t="s">
        <v>293</v>
      </c>
      <c r="C504" s="191" t="s">
        <v>287</v>
      </c>
      <c r="D504" s="200">
        <v>41821</v>
      </c>
      <c r="E504" s="191">
        <v>3500</v>
      </c>
      <c r="F504" s="191">
        <v>0</v>
      </c>
      <c r="G504" s="191">
        <v>34</v>
      </c>
      <c r="H504" s="191">
        <v>28</v>
      </c>
      <c r="I504" s="191" t="s">
        <v>288</v>
      </c>
    </row>
    <row r="505" s="163" customFormat="1" ht="20.1" customHeight="1" spans="1:9">
      <c r="A505" s="191" t="s">
        <v>285</v>
      </c>
      <c r="B505" s="191" t="s">
        <v>293</v>
      </c>
      <c r="C505" s="191" t="s">
        <v>287</v>
      </c>
      <c r="D505" s="200">
        <v>41791</v>
      </c>
      <c r="E505" s="191">
        <v>3100</v>
      </c>
      <c r="F505" s="191">
        <v>0</v>
      </c>
      <c r="G505" s="191">
        <v>34</v>
      </c>
      <c r="H505" s="191">
        <v>28</v>
      </c>
      <c r="I505" s="191" t="s">
        <v>288</v>
      </c>
    </row>
    <row r="506" s="163" customFormat="1" ht="20.1" customHeight="1" spans="1:9">
      <c r="A506" s="191" t="s">
        <v>285</v>
      </c>
      <c r="B506" s="191" t="s">
        <v>293</v>
      </c>
      <c r="C506" s="191" t="s">
        <v>287</v>
      </c>
      <c r="D506" s="200">
        <v>41760</v>
      </c>
      <c r="E506" s="191">
        <v>3100</v>
      </c>
      <c r="F506" s="191">
        <v>0</v>
      </c>
      <c r="G506" s="191">
        <v>34</v>
      </c>
      <c r="H506" s="191">
        <v>28</v>
      </c>
      <c r="I506" s="191" t="s">
        <v>288</v>
      </c>
    </row>
    <row r="507" s="163" customFormat="1" ht="20.1" customHeight="1" spans="1:9">
      <c r="A507" s="191" t="s">
        <v>285</v>
      </c>
      <c r="B507" s="191" t="s">
        <v>293</v>
      </c>
      <c r="C507" s="191" t="s">
        <v>287</v>
      </c>
      <c r="D507" s="200">
        <v>41730</v>
      </c>
      <c r="E507" s="191">
        <v>3100</v>
      </c>
      <c r="F507" s="191">
        <v>0</v>
      </c>
      <c r="G507" s="191">
        <v>34</v>
      </c>
      <c r="H507" s="191">
        <v>28</v>
      </c>
      <c r="I507" s="191" t="s">
        <v>288</v>
      </c>
    </row>
    <row r="508" s="163" customFormat="1" ht="20.1" customHeight="1" spans="1:9">
      <c r="A508" s="191" t="s">
        <v>285</v>
      </c>
      <c r="B508" s="191" t="s">
        <v>293</v>
      </c>
      <c r="C508" s="191" t="s">
        <v>287</v>
      </c>
      <c r="D508" s="200">
        <v>41699</v>
      </c>
      <c r="E508" s="191">
        <v>3100</v>
      </c>
      <c r="F508" s="191">
        <v>0</v>
      </c>
      <c r="G508" s="191">
        <v>34</v>
      </c>
      <c r="H508" s="191">
        <v>12</v>
      </c>
      <c r="I508" s="191" t="s">
        <v>288</v>
      </c>
    </row>
    <row r="509" s="163" customFormat="1" ht="20.1" customHeight="1" spans="1:9">
      <c r="A509" s="191" t="s">
        <v>285</v>
      </c>
      <c r="B509" s="191" t="s">
        <v>293</v>
      </c>
      <c r="C509" s="191" t="s">
        <v>287</v>
      </c>
      <c r="D509" s="200">
        <v>41671</v>
      </c>
      <c r="E509" s="191">
        <v>3100</v>
      </c>
      <c r="F509" s="191">
        <v>0</v>
      </c>
      <c r="G509" s="191">
        <v>34</v>
      </c>
      <c r="H509" s="191">
        <v>12</v>
      </c>
      <c r="I509" s="191" t="s">
        <v>288</v>
      </c>
    </row>
    <row r="510" s="163" customFormat="1" ht="20.1" customHeight="1" spans="1:9">
      <c r="A510" s="191" t="s">
        <v>285</v>
      </c>
      <c r="B510" s="191" t="s">
        <v>293</v>
      </c>
      <c r="C510" s="191" t="s">
        <v>287</v>
      </c>
      <c r="D510" s="200">
        <v>41640</v>
      </c>
      <c r="E510" s="191">
        <v>3100</v>
      </c>
      <c r="F510" s="191">
        <v>0</v>
      </c>
      <c r="G510" s="191">
        <v>34</v>
      </c>
      <c r="H510" s="191">
        <v>12</v>
      </c>
      <c r="I510" s="191" t="s">
        <v>288</v>
      </c>
    </row>
    <row r="511" s="163" customFormat="1" ht="20.1" customHeight="1" spans="1:9">
      <c r="A511" s="191" t="s">
        <v>285</v>
      </c>
      <c r="B511" s="191" t="s">
        <v>293</v>
      </c>
      <c r="C511" s="191" t="s">
        <v>287</v>
      </c>
      <c r="D511" s="200">
        <v>41609</v>
      </c>
      <c r="E511" s="191">
        <v>3100</v>
      </c>
      <c r="F511" s="191">
        <v>0</v>
      </c>
      <c r="G511" s="191">
        <v>34</v>
      </c>
      <c r="H511" s="191">
        <v>12</v>
      </c>
      <c r="I511" s="191" t="s">
        <v>288</v>
      </c>
    </row>
    <row r="512" s="163" customFormat="1" ht="20.1" customHeight="1" spans="1:9">
      <c r="A512" s="191" t="s">
        <v>285</v>
      </c>
      <c r="B512" s="191" t="s">
        <v>293</v>
      </c>
      <c r="C512" s="191" t="s">
        <v>287</v>
      </c>
      <c r="D512" s="200">
        <v>41579</v>
      </c>
      <c r="E512" s="191">
        <v>3100</v>
      </c>
      <c r="F512" s="191">
        <v>0</v>
      </c>
      <c r="G512" s="191">
        <v>34</v>
      </c>
      <c r="H512" s="191">
        <v>12</v>
      </c>
      <c r="I512" s="191" t="s">
        <v>288</v>
      </c>
    </row>
    <row r="513" s="163" customFormat="1" ht="20.1" customHeight="1" spans="1:9">
      <c r="A513" s="191" t="s">
        <v>285</v>
      </c>
      <c r="B513" s="191" t="s">
        <v>293</v>
      </c>
      <c r="C513" s="191" t="s">
        <v>287</v>
      </c>
      <c r="D513" s="200">
        <v>41548</v>
      </c>
      <c r="E513" s="191">
        <v>3100</v>
      </c>
      <c r="F513" s="191">
        <v>0</v>
      </c>
      <c r="G513" s="191">
        <v>34</v>
      </c>
      <c r="H513" s="191">
        <v>12</v>
      </c>
      <c r="I513" s="191" t="s">
        <v>288</v>
      </c>
    </row>
    <row r="514" s="163" customFormat="1" ht="20.1" customHeight="1" spans="1:9">
      <c r="A514" s="191" t="s">
        <v>285</v>
      </c>
      <c r="B514" s="191" t="s">
        <v>293</v>
      </c>
      <c r="C514" s="191" t="s">
        <v>287</v>
      </c>
      <c r="D514" s="200">
        <v>41518</v>
      </c>
      <c r="E514" s="191">
        <v>3100</v>
      </c>
      <c r="F514" s="191">
        <v>0</v>
      </c>
      <c r="G514" s="191">
        <v>34</v>
      </c>
      <c r="H514" s="191">
        <v>12</v>
      </c>
      <c r="I514" s="191" t="s">
        <v>288</v>
      </c>
    </row>
    <row r="515" s="163" customFormat="1" ht="20.1" customHeight="1" spans="1:9">
      <c r="A515" s="191" t="s">
        <v>285</v>
      </c>
      <c r="B515" s="191" t="s">
        <v>293</v>
      </c>
      <c r="C515" s="191" t="s">
        <v>287</v>
      </c>
      <c r="D515" s="200">
        <v>41487</v>
      </c>
      <c r="E515" s="191">
        <v>3100</v>
      </c>
      <c r="F515" s="191">
        <v>0</v>
      </c>
      <c r="G515" s="191">
        <v>34</v>
      </c>
      <c r="H515" s="191">
        <v>12</v>
      </c>
      <c r="I515" s="191" t="s">
        <v>288</v>
      </c>
    </row>
    <row r="516" s="163" customFormat="1" ht="20.1" customHeight="1" spans="1:9">
      <c r="A516" s="191" t="s">
        <v>285</v>
      </c>
      <c r="B516" s="191" t="s">
        <v>293</v>
      </c>
      <c r="C516" s="191" t="s">
        <v>287</v>
      </c>
      <c r="D516" s="200">
        <v>41456</v>
      </c>
      <c r="E516" s="191">
        <v>3100</v>
      </c>
      <c r="F516" s="191">
        <v>0</v>
      </c>
      <c r="G516" s="191">
        <v>34</v>
      </c>
      <c r="H516" s="191">
        <v>12</v>
      </c>
      <c r="I516" s="191" t="s">
        <v>288</v>
      </c>
    </row>
    <row r="517" s="163" customFormat="1" ht="20.1" customHeight="1" spans="1:9">
      <c r="A517" s="191" t="s">
        <v>285</v>
      </c>
      <c r="B517" s="191" t="s">
        <v>293</v>
      </c>
      <c r="C517" s="191" t="s">
        <v>287</v>
      </c>
      <c r="D517" s="200">
        <v>41426</v>
      </c>
      <c r="E517" s="191">
        <v>3100</v>
      </c>
      <c r="F517" s="191">
        <v>0</v>
      </c>
      <c r="G517" s="191">
        <v>34</v>
      </c>
      <c r="H517" s="191">
        <v>12</v>
      </c>
      <c r="I517" s="191" t="s">
        <v>288</v>
      </c>
    </row>
    <row r="518" s="163" customFormat="1" ht="20.1" customHeight="1" spans="1:9">
      <c r="A518" s="191" t="s">
        <v>285</v>
      </c>
      <c r="B518" s="191" t="s">
        <v>293</v>
      </c>
      <c r="C518" s="191" t="s">
        <v>287</v>
      </c>
      <c r="D518" s="200">
        <v>41395</v>
      </c>
      <c r="E518" s="191">
        <v>3100</v>
      </c>
      <c r="F518" s="191">
        <v>0</v>
      </c>
      <c r="G518" s="191">
        <v>34</v>
      </c>
      <c r="H518" s="191">
        <v>12</v>
      </c>
      <c r="I518" s="191" t="s">
        <v>288</v>
      </c>
    </row>
    <row r="519" s="163" customFormat="1" ht="20.1" customHeight="1" spans="1:9">
      <c r="A519" s="191" t="s">
        <v>285</v>
      </c>
      <c r="B519" s="191" t="s">
        <v>293</v>
      </c>
      <c r="C519" s="191" t="s">
        <v>287</v>
      </c>
      <c r="D519" s="200">
        <v>41365</v>
      </c>
      <c r="E519" s="191">
        <v>3100</v>
      </c>
      <c r="F519" s="191">
        <v>0</v>
      </c>
      <c r="G519" s="191">
        <v>34</v>
      </c>
      <c r="H519" s="191">
        <v>12</v>
      </c>
      <c r="I519" s="191" t="s">
        <v>288</v>
      </c>
    </row>
    <row r="520" s="163" customFormat="1" ht="20.1" customHeight="1" spans="1:9">
      <c r="A520" s="191" t="s">
        <v>285</v>
      </c>
      <c r="B520" s="191" t="s">
        <v>293</v>
      </c>
      <c r="C520" s="191" t="s">
        <v>287</v>
      </c>
      <c r="D520" s="200">
        <v>41334</v>
      </c>
      <c r="E520" s="191">
        <v>3100</v>
      </c>
      <c r="F520" s="191">
        <v>0</v>
      </c>
      <c r="G520" s="191">
        <v>34</v>
      </c>
      <c r="H520" s="191">
        <v>12</v>
      </c>
      <c r="I520" s="191" t="s">
        <v>288</v>
      </c>
    </row>
    <row r="521" s="163" customFormat="1" ht="20.1" customHeight="1" spans="1:9">
      <c r="A521" s="191" t="s">
        <v>285</v>
      </c>
      <c r="B521" s="191" t="s">
        <v>293</v>
      </c>
      <c r="C521" s="191" t="s">
        <v>287</v>
      </c>
      <c r="D521" s="200">
        <v>41306</v>
      </c>
      <c r="E521" s="191">
        <v>3100</v>
      </c>
      <c r="F521" s="191">
        <v>0</v>
      </c>
      <c r="G521" s="191">
        <v>34</v>
      </c>
      <c r="H521" s="191">
        <v>12</v>
      </c>
      <c r="I521" s="191" t="s">
        <v>288</v>
      </c>
    </row>
    <row r="522" s="163" customFormat="1" ht="20.1" customHeight="1" spans="1:9">
      <c r="A522" s="191" t="s">
        <v>285</v>
      </c>
      <c r="B522" s="191" t="s">
        <v>293</v>
      </c>
      <c r="C522" s="191" t="s">
        <v>287</v>
      </c>
      <c r="D522" s="200">
        <v>41275</v>
      </c>
      <c r="E522" s="191">
        <v>3100</v>
      </c>
      <c r="F522" s="191">
        <v>0</v>
      </c>
      <c r="G522" s="191">
        <v>34</v>
      </c>
      <c r="H522" s="191">
        <v>12</v>
      </c>
      <c r="I522" s="191" t="s">
        <v>288</v>
      </c>
    </row>
    <row r="523" s="163" customFormat="1" ht="20.1" customHeight="1" spans="1:9">
      <c r="A523" s="191" t="s">
        <v>285</v>
      </c>
      <c r="B523" s="191" t="s">
        <v>293</v>
      </c>
      <c r="C523" s="191" t="s">
        <v>287</v>
      </c>
      <c r="D523" s="200">
        <v>41244</v>
      </c>
      <c r="E523" s="191">
        <v>3100</v>
      </c>
      <c r="F523" s="191">
        <v>0</v>
      </c>
      <c r="G523" s="191">
        <v>34</v>
      </c>
      <c r="H523" s="191">
        <v>12</v>
      </c>
      <c r="I523" s="191" t="s">
        <v>288</v>
      </c>
    </row>
    <row r="524" s="163" customFormat="1" ht="20.1" customHeight="1" spans="1:9">
      <c r="A524" s="191" t="s">
        <v>285</v>
      </c>
      <c r="B524" s="191" t="s">
        <v>293</v>
      </c>
      <c r="C524" s="191" t="s">
        <v>287</v>
      </c>
      <c r="D524" s="200">
        <v>41214</v>
      </c>
      <c r="E524" s="191">
        <v>3100</v>
      </c>
      <c r="F524" s="191">
        <v>0</v>
      </c>
      <c r="G524" s="191">
        <v>29</v>
      </c>
      <c r="H524" s="191">
        <v>30</v>
      </c>
      <c r="I524" s="191" t="s">
        <v>288</v>
      </c>
    </row>
    <row r="525" s="163" customFormat="1" ht="20.1" customHeight="1" spans="1:9">
      <c r="A525" s="191" t="s">
        <v>285</v>
      </c>
      <c r="B525" s="191" t="s">
        <v>293</v>
      </c>
      <c r="C525" s="191" t="s">
        <v>287</v>
      </c>
      <c r="D525" s="200">
        <v>41183</v>
      </c>
      <c r="E525" s="191">
        <v>3100</v>
      </c>
      <c r="F525" s="191">
        <v>0</v>
      </c>
      <c r="G525" s="191">
        <v>29</v>
      </c>
      <c r="H525" s="191">
        <v>30</v>
      </c>
      <c r="I525" s="191" t="s">
        <v>288</v>
      </c>
    </row>
    <row r="526" s="163" customFormat="1" ht="20.1" customHeight="1" spans="1:9">
      <c r="A526" s="191" t="s">
        <v>285</v>
      </c>
      <c r="B526" s="191" t="s">
        <v>293</v>
      </c>
      <c r="C526" s="191" t="s">
        <v>287</v>
      </c>
      <c r="D526" s="200">
        <v>41153</v>
      </c>
      <c r="E526" s="191">
        <v>3100</v>
      </c>
      <c r="F526" s="191">
        <v>0</v>
      </c>
      <c r="G526" s="191">
        <v>29</v>
      </c>
      <c r="H526" s="191">
        <v>30</v>
      </c>
      <c r="I526" s="191" t="s">
        <v>288</v>
      </c>
    </row>
    <row r="527" s="163" customFormat="1" ht="20.1" customHeight="1" spans="1:9">
      <c r="A527" s="191" t="s">
        <v>285</v>
      </c>
      <c r="B527" s="191" t="s">
        <v>293</v>
      </c>
      <c r="C527" s="191" t="s">
        <v>287</v>
      </c>
      <c r="D527" s="200">
        <v>41122</v>
      </c>
      <c r="E527" s="191">
        <v>3100</v>
      </c>
      <c r="F527" s="191">
        <v>0</v>
      </c>
      <c r="G527" s="191">
        <v>29</v>
      </c>
      <c r="H527" s="191">
        <v>30</v>
      </c>
      <c r="I527" s="191" t="s">
        <v>288</v>
      </c>
    </row>
    <row r="528" s="163" customFormat="1" ht="20.1" customHeight="1" spans="1:9">
      <c r="A528" s="191" t="s">
        <v>285</v>
      </c>
      <c r="B528" s="191" t="s">
        <v>293</v>
      </c>
      <c r="C528" s="191" t="s">
        <v>287</v>
      </c>
      <c r="D528" s="200">
        <v>41091</v>
      </c>
      <c r="E528" s="191">
        <v>3100</v>
      </c>
      <c r="F528" s="191">
        <v>0</v>
      </c>
      <c r="G528" s="191">
        <v>29</v>
      </c>
      <c r="H528" s="191">
        <v>30</v>
      </c>
      <c r="I528" s="191" t="s">
        <v>288</v>
      </c>
    </row>
    <row r="529" s="163" customFormat="1" ht="20.1" customHeight="1" spans="1:9">
      <c r="A529" s="191" t="s">
        <v>285</v>
      </c>
      <c r="B529" s="191" t="s">
        <v>293</v>
      </c>
      <c r="C529" s="191" t="s">
        <v>287</v>
      </c>
      <c r="D529" s="200">
        <v>41061</v>
      </c>
      <c r="E529" s="191">
        <v>3100</v>
      </c>
      <c r="F529" s="191">
        <v>0</v>
      </c>
      <c r="G529" s="191">
        <v>29</v>
      </c>
      <c r="H529" s="191">
        <v>30</v>
      </c>
      <c r="I529" s="191" t="s">
        <v>288</v>
      </c>
    </row>
    <row r="530" s="163" customFormat="1" ht="20.1" customHeight="1" spans="1:9">
      <c r="A530" s="191" t="s">
        <v>285</v>
      </c>
      <c r="B530" s="191" t="s">
        <v>293</v>
      </c>
      <c r="C530" s="191" t="s">
        <v>287</v>
      </c>
      <c r="D530" s="200">
        <v>41000</v>
      </c>
      <c r="E530" s="191">
        <v>8292</v>
      </c>
      <c r="F530" s="191">
        <v>0</v>
      </c>
      <c r="G530" s="191">
        <v>29</v>
      </c>
      <c r="H530" s="191">
        <v>30</v>
      </c>
      <c r="I530" s="191" t="s">
        <v>288</v>
      </c>
    </row>
    <row r="531" s="163" customFormat="1" ht="20.1" customHeight="1" spans="1:9">
      <c r="A531" s="191" t="s">
        <v>285</v>
      </c>
      <c r="B531" s="191" t="s">
        <v>293</v>
      </c>
      <c r="C531" s="191" t="s">
        <v>287</v>
      </c>
      <c r="D531" s="200">
        <v>40969</v>
      </c>
      <c r="E531" s="191">
        <v>8292</v>
      </c>
      <c r="F531" s="191">
        <v>0</v>
      </c>
      <c r="G531" s="191">
        <v>29</v>
      </c>
      <c r="H531" s="191">
        <v>30</v>
      </c>
      <c r="I531" s="191" t="s">
        <v>288</v>
      </c>
    </row>
    <row r="532" s="163" customFormat="1" ht="20.1" customHeight="1" spans="1:9">
      <c r="A532" s="191" t="s">
        <v>285</v>
      </c>
      <c r="B532" s="191" t="s">
        <v>293</v>
      </c>
      <c r="C532" s="191" t="s">
        <v>287</v>
      </c>
      <c r="D532" s="200">
        <v>40940</v>
      </c>
      <c r="E532" s="191">
        <v>8292</v>
      </c>
      <c r="F532" s="191">
        <v>0</v>
      </c>
      <c r="G532" s="191">
        <v>29</v>
      </c>
      <c r="H532" s="191">
        <v>30</v>
      </c>
      <c r="I532" s="191" t="s">
        <v>288</v>
      </c>
    </row>
    <row r="533" s="163" customFormat="1" ht="20.1" customHeight="1" spans="1:9">
      <c r="A533" s="191" t="s">
        <v>285</v>
      </c>
      <c r="B533" s="191" t="s">
        <v>293</v>
      </c>
      <c r="C533" s="191" t="s">
        <v>287</v>
      </c>
      <c r="D533" s="200">
        <v>40909</v>
      </c>
      <c r="E533" s="191">
        <v>8292</v>
      </c>
      <c r="F533" s="191">
        <v>0</v>
      </c>
      <c r="G533" s="191">
        <v>29</v>
      </c>
      <c r="H533" s="191">
        <v>30</v>
      </c>
      <c r="I533" s="191" t="s">
        <v>288</v>
      </c>
    </row>
    <row r="534" s="163" customFormat="1" ht="20.1" customHeight="1" spans="1:9">
      <c r="A534" s="191" t="s">
        <v>285</v>
      </c>
      <c r="B534" s="191" t="s">
        <v>293</v>
      </c>
      <c r="C534" s="191" t="s">
        <v>287</v>
      </c>
      <c r="D534" s="200">
        <v>40878</v>
      </c>
      <c r="E534" s="191">
        <v>8292</v>
      </c>
      <c r="F534" s="191">
        <v>0</v>
      </c>
      <c r="G534" s="191">
        <v>29</v>
      </c>
      <c r="H534" s="191">
        <v>30</v>
      </c>
      <c r="I534" s="191" t="s">
        <v>288</v>
      </c>
    </row>
    <row r="535" s="163" customFormat="1" ht="20.1" customHeight="1" spans="1:9">
      <c r="A535" s="191" t="s">
        <v>285</v>
      </c>
      <c r="B535" s="191" t="s">
        <v>293</v>
      </c>
      <c r="C535" s="191" t="s">
        <v>287</v>
      </c>
      <c r="D535" s="200">
        <v>40848</v>
      </c>
      <c r="E535" s="191">
        <v>8292</v>
      </c>
      <c r="F535" s="191">
        <v>0</v>
      </c>
      <c r="G535" s="191">
        <v>29</v>
      </c>
      <c r="H535" s="191">
        <v>30</v>
      </c>
      <c r="I535" s="191" t="s">
        <v>288</v>
      </c>
    </row>
    <row r="536" s="163" customFormat="1" ht="20.1" customHeight="1" spans="1:9">
      <c r="A536" s="191" t="s">
        <v>285</v>
      </c>
      <c r="B536" s="191" t="s">
        <v>293</v>
      </c>
      <c r="C536" s="191" t="s">
        <v>287</v>
      </c>
      <c r="D536" s="200">
        <v>40817</v>
      </c>
      <c r="E536" s="191">
        <v>8292</v>
      </c>
      <c r="F536" s="191">
        <v>0</v>
      </c>
      <c r="G536" s="191">
        <v>29</v>
      </c>
      <c r="H536" s="191">
        <v>30</v>
      </c>
      <c r="I536" s="191" t="s">
        <v>288</v>
      </c>
    </row>
    <row r="537" s="163" customFormat="1" ht="20.1" customHeight="1" spans="1:9">
      <c r="A537" s="191" t="s">
        <v>285</v>
      </c>
      <c r="B537" s="191" t="s">
        <v>293</v>
      </c>
      <c r="C537" s="191" t="s">
        <v>287</v>
      </c>
      <c r="D537" s="200">
        <v>40787</v>
      </c>
      <c r="E537" s="191">
        <v>8292</v>
      </c>
      <c r="F537" s="191">
        <v>0</v>
      </c>
      <c r="G537" s="191">
        <v>29</v>
      </c>
      <c r="H537" s="191">
        <v>30</v>
      </c>
      <c r="I537" s="191" t="s">
        <v>288</v>
      </c>
    </row>
    <row r="538" s="163" customFormat="1" ht="20.1" customHeight="1" spans="1:9">
      <c r="A538" s="191" t="s">
        <v>285</v>
      </c>
      <c r="B538" s="191" t="s">
        <v>293</v>
      </c>
      <c r="C538" s="191" t="s">
        <v>287</v>
      </c>
      <c r="D538" s="200">
        <v>40756</v>
      </c>
      <c r="E538" s="191">
        <v>8292</v>
      </c>
      <c r="F538" s="191">
        <v>0</v>
      </c>
      <c r="G538" s="191">
        <v>29</v>
      </c>
      <c r="H538" s="191">
        <v>30</v>
      </c>
      <c r="I538" s="191" t="s">
        <v>288</v>
      </c>
    </row>
    <row r="539" s="163" customFormat="1" ht="20.1" customHeight="1" spans="1:9">
      <c r="A539" s="191" t="s">
        <v>285</v>
      </c>
      <c r="B539" s="191" t="s">
        <v>293</v>
      </c>
      <c r="C539" s="191" t="s">
        <v>287</v>
      </c>
      <c r="D539" s="200">
        <v>40725</v>
      </c>
      <c r="E539" s="191">
        <v>8292</v>
      </c>
      <c r="F539" s="191">
        <v>0</v>
      </c>
      <c r="G539" s="191">
        <v>29</v>
      </c>
      <c r="H539" s="191">
        <v>30</v>
      </c>
      <c r="I539" s="191" t="s">
        <v>288</v>
      </c>
    </row>
    <row r="540" s="163" customFormat="1" ht="20.1" customHeight="1" spans="1:9">
      <c r="A540" s="191" t="s">
        <v>285</v>
      </c>
      <c r="B540" s="191" t="s">
        <v>293</v>
      </c>
      <c r="C540" s="191" t="s">
        <v>287</v>
      </c>
      <c r="D540" s="200">
        <v>40695</v>
      </c>
      <c r="E540" s="191">
        <v>8292</v>
      </c>
      <c r="F540" s="191">
        <v>0</v>
      </c>
      <c r="G540" s="191">
        <v>29</v>
      </c>
      <c r="H540" s="191">
        <v>40</v>
      </c>
      <c r="I540" s="191" t="s">
        <v>288</v>
      </c>
    </row>
    <row r="541" s="163" customFormat="1" ht="20.1" customHeight="1" spans="1:9">
      <c r="A541" s="191" t="s">
        <v>285</v>
      </c>
      <c r="B541" s="191" t="s">
        <v>293</v>
      </c>
      <c r="C541" s="191" t="s">
        <v>287</v>
      </c>
      <c r="D541" s="200">
        <v>40664</v>
      </c>
      <c r="E541" s="191">
        <v>8292</v>
      </c>
      <c r="F541" s="191">
        <v>0</v>
      </c>
      <c r="G541" s="191">
        <v>29</v>
      </c>
      <c r="H541" s="191">
        <v>40</v>
      </c>
      <c r="I541" s="191" t="s">
        <v>288</v>
      </c>
    </row>
    <row r="542" s="163" customFormat="1" ht="20.1" customHeight="1" spans="1:9">
      <c r="A542" s="191" t="s">
        <v>285</v>
      </c>
      <c r="B542" s="191" t="s">
        <v>293</v>
      </c>
      <c r="C542" s="191" t="s">
        <v>287</v>
      </c>
      <c r="D542" s="200">
        <v>40634</v>
      </c>
      <c r="E542" s="191">
        <v>8292</v>
      </c>
      <c r="F542" s="191">
        <v>0</v>
      </c>
      <c r="G542" s="191">
        <v>29</v>
      </c>
      <c r="H542" s="191">
        <v>40</v>
      </c>
      <c r="I542" s="191" t="s">
        <v>288</v>
      </c>
    </row>
    <row r="543" s="163" customFormat="1" ht="20.1" customHeight="1" spans="1:9">
      <c r="A543" s="191" t="s">
        <v>285</v>
      </c>
      <c r="B543" s="191" t="s">
        <v>293</v>
      </c>
      <c r="C543" s="191" t="s">
        <v>287</v>
      </c>
      <c r="D543" s="200">
        <v>40603</v>
      </c>
      <c r="E543" s="191">
        <v>8292</v>
      </c>
      <c r="F543" s="191">
        <v>0</v>
      </c>
      <c r="G543" s="191">
        <v>29</v>
      </c>
      <c r="H543" s="191">
        <v>40</v>
      </c>
      <c r="I543" s="191" t="s">
        <v>288</v>
      </c>
    </row>
    <row r="544" s="163" customFormat="1" ht="20.1" customHeight="1" spans="1:9">
      <c r="A544" s="191" t="s">
        <v>285</v>
      </c>
      <c r="B544" s="191" t="s">
        <v>293</v>
      </c>
      <c r="C544" s="191" t="s">
        <v>287</v>
      </c>
      <c r="D544" s="200">
        <v>40575</v>
      </c>
      <c r="E544" s="191">
        <v>8500</v>
      </c>
      <c r="F544" s="191">
        <v>0</v>
      </c>
      <c r="G544" s="191">
        <v>29</v>
      </c>
      <c r="H544" s="191">
        <v>40</v>
      </c>
      <c r="I544" s="191" t="s">
        <v>288</v>
      </c>
    </row>
    <row r="545" s="163" customFormat="1" ht="20.1" customHeight="1" spans="1:9">
      <c r="A545" s="191" t="s">
        <v>285</v>
      </c>
      <c r="B545" s="191" t="s">
        <v>293</v>
      </c>
      <c r="C545" s="191" t="s">
        <v>287</v>
      </c>
      <c r="D545" s="200">
        <v>40544</v>
      </c>
      <c r="E545" s="191">
        <v>8500</v>
      </c>
      <c r="F545" s="191">
        <v>0</v>
      </c>
      <c r="G545" s="191">
        <v>29</v>
      </c>
      <c r="H545" s="191">
        <v>40</v>
      </c>
      <c r="I545" s="191" t="s">
        <v>288</v>
      </c>
    </row>
    <row r="546" s="163" customFormat="1" ht="20.1" customHeight="1" spans="1:9">
      <c r="A546" s="191" t="s">
        <v>285</v>
      </c>
      <c r="B546" s="191" t="s">
        <v>293</v>
      </c>
      <c r="C546" s="191" t="s">
        <v>287</v>
      </c>
      <c r="D546" s="200">
        <v>40513</v>
      </c>
      <c r="E546" s="191">
        <v>8500</v>
      </c>
      <c r="F546" s="191">
        <v>0</v>
      </c>
      <c r="G546" s="191">
        <v>29</v>
      </c>
      <c r="H546" s="191">
        <v>40</v>
      </c>
      <c r="I546" s="191" t="s">
        <v>288</v>
      </c>
    </row>
    <row r="547" s="163" customFormat="1" ht="20.1" customHeight="1" spans="1:9">
      <c r="A547" s="191" t="s">
        <v>285</v>
      </c>
      <c r="B547" s="191" t="s">
        <v>293</v>
      </c>
      <c r="C547" s="191" t="s">
        <v>287</v>
      </c>
      <c r="D547" s="200">
        <v>40483</v>
      </c>
      <c r="E547" s="191">
        <v>8500</v>
      </c>
      <c r="F547" s="191">
        <v>0</v>
      </c>
      <c r="G547" s="191">
        <v>29</v>
      </c>
      <c r="H547" s="191">
        <v>40</v>
      </c>
      <c r="I547" s="191" t="s">
        <v>288</v>
      </c>
    </row>
    <row r="548" s="163" customFormat="1" ht="20.1" customHeight="1" spans="1:9">
      <c r="A548" s="191" t="s">
        <v>285</v>
      </c>
      <c r="B548" s="191" t="s">
        <v>293</v>
      </c>
      <c r="C548" s="191" t="s">
        <v>287</v>
      </c>
      <c r="D548" s="200">
        <v>40452</v>
      </c>
      <c r="E548" s="191">
        <v>8500</v>
      </c>
      <c r="F548" s="191">
        <v>0</v>
      </c>
      <c r="G548" s="191">
        <v>29</v>
      </c>
      <c r="H548" s="191">
        <v>40</v>
      </c>
      <c r="I548" s="191" t="s">
        <v>288</v>
      </c>
    </row>
    <row r="549" s="163" customFormat="1" ht="20.1" customHeight="1" spans="1:9">
      <c r="A549" s="191" t="s">
        <v>285</v>
      </c>
      <c r="B549" s="191" t="s">
        <v>293</v>
      </c>
      <c r="C549" s="191" t="s">
        <v>287</v>
      </c>
      <c r="D549" s="200">
        <v>40422</v>
      </c>
      <c r="E549" s="191">
        <v>8500</v>
      </c>
      <c r="F549" s="191">
        <v>0</v>
      </c>
      <c r="G549" s="191">
        <v>29</v>
      </c>
      <c r="H549" s="191">
        <v>40</v>
      </c>
      <c r="I549" s="191" t="s">
        <v>288</v>
      </c>
    </row>
    <row r="550" s="163" customFormat="1" ht="20.1" customHeight="1" spans="1:9">
      <c r="A550" s="191" t="s">
        <v>285</v>
      </c>
      <c r="B550" s="191" t="s">
        <v>293</v>
      </c>
      <c r="C550" s="191" t="s">
        <v>287</v>
      </c>
      <c r="D550" s="200">
        <v>40391</v>
      </c>
      <c r="E550" s="191">
        <v>8500</v>
      </c>
      <c r="F550" s="191">
        <v>0</v>
      </c>
      <c r="G550" s="191">
        <v>29</v>
      </c>
      <c r="H550" s="191">
        <v>40</v>
      </c>
      <c r="I550" s="191" t="s">
        <v>288</v>
      </c>
    </row>
    <row r="551" s="163" customFormat="1" ht="20.1" customHeight="1" spans="1:9">
      <c r="A551" s="191" t="s">
        <v>285</v>
      </c>
      <c r="B551" s="191" t="s">
        <v>293</v>
      </c>
      <c r="C551" s="191" t="s">
        <v>287</v>
      </c>
      <c r="D551" s="200">
        <v>40360</v>
      </c>
      <c r="E551" s="191">
        <v>8500</v>
      </c>
      <c r="F551" s="191">
        <v>0</v>
      </c>
      <c r="G551" s="191">
        <v>29</v>
      </c>
      <c r="H551" s="191">
        <v>40</v>
      </c>
      <c r="I551" s="191" t="s">
        <v>288</v>
      </c>
    </row>
    <row r="552" s="163" customFormat="1" ht="20.1" customHeight="1" spans="1:9">
      <c r="A552" s="191" t="s">
        <v>285</v>
      </c>
      <c r="B552" s="191" t="s">
        <v>293</v>
      </c>
      <c r="C552" s="191" t="s">
        <v>287</v>
      </c>
      <c r="D552" s="200">
        <v>40330</v>
      </c>
      <c r="E552" s="191">
        <v>8500</v>
      </c>
      <c r="F552" s="191">
        <v>0</v>
      </c>
      <c r="G552" s="191">
        <v>29</v>
      </c>
      <c r="H552" s="191">
        <v>40</v>
      </c>
      <c r="I552" s="191" t="s">
        <v>288</v>
      </c>
    </row>
    <row r="553" s="163" customFormat="1" ht="20.1" customHeight="1" spans="1:9">
      <c r="A553" s="191" t="s">
        <v>285</v>
      </c>
      <c r="B553" s="191" t="s">
        <v>293</v>
      </c>
      <c r="C553" s="191" t="s">
        <v>287</v>
      </c>
      <c r="D553" s="200">
        <v>40299</v>
      </c>
      <c r="E553" s="191">
        <v>8500</v>
      </c>
      <c r="F553" s="191">
        <v>0</v>
      </c>
      <c r="G553" s="191">
        <v>29</v>
      </c>
      <c r="H553" s="191">
        <v>40</v>
      </c>
      <c r="I553" s="191" t="s">
        <v>288</v>
      </c>
    </row>
    <row r="554" s="163" customFormat="1" ht="20.1" customHeight="1" spans="1:9">
      <c r="A554" s="191" t="s">
        <v>285</v>
      </c>
      <c r="B554" s="191" t="s">
        <v>293</v>
      </c>
      <c r="C554" s="191" t="s">
        <v>287</v>
      </c>
      <c r="D554" s="200">
        <v>40269</v>
      </c>
      <c r="E554" s="191">
        <v>8500</v>
      </c>
      <c r="F554" s="191">
        <v>0</v>
      </c>
      <c r="G554" s="191">
        <v>29</v>
      </c>
      <c r="H554" s="191">
        <v>40</v>
      </c>
      <c r="I554" s="191" t="s">
        <v>288</v>
      </c>
    </row>
    <row r="555" s="163" customFormat="1" ht="20.1" customHeight="1" spans="1:9">
      <c r="A555" s="191" t="s">
        <v>285</v>
      </c>
      <c r="B555" s="191" t="s">
        <v>293</v>
      </c>
      <c r="C555" s="191" t="s">
        <v>287</v>
      </c>
      <c r="D555" s="200">
        <v>40238</v>
      </c>
      <c r="E555" s="191">
        <v>8500</v>
      </c>
      <c r="F555" s="191">
        <v>0</v>
      </c>
      <c r="G555" s="191">
        <v>29</v>
      </c>
      <c r="H555" s="191">
        <v>40</v>
      </c>
      <c r="I555" s="191" t="s">
        <v>288</v>
      </c>
    </row>
    <row r="556" s="163" customFormat="1" ht="20.1" customHeight="1" spans="1:9">
      <c r="A556" s="191" t="s">
        <v>285</v>
      </c>
      <c r="B556" s="191" t="s">
        <v>293</v>
      </c>
      <c r="C556" s="191" t="s">
        <v>287</v>
      </c>
      <c r="D556" s="200">
        <v>40210</v>
      </c>
      <c r="E556" s="191">
        <v>8500</v>
      </c>
      <c r="F556" s="191">
        <v>0</v>
      </c>
      <c r="G556" s="191">
        <v>29</v>
      </c>
      <c r="H556" s="191">
        <v>40</v>
      </c>
      <c r="I556" s="191" t="s">
        <v>288</v>
      </c>
    </row>
    <row r="557" s="163" customFormat="1" ht="20.1" customHeight="1" spans="1:9">
      <c r="A557" s="191" t="s">
        <v>285</v>
      </c>
      <c r="B557" s="191" t="s">
        <v>293</v>
      </c>
      <c r="C557" s="191" t="s">
        <v>287</v>
      </c>
      <c r="D557" s="200">
        <v>40179</v>
      </c>
      <c r="E557" s="191">
        <v>8500</v>
      </c>
      <c r="F557" s="191">
        <v>0</v>
      </c>
      <c r="G557" s="191">
        <v>29</v>
      </c>
      <c r="H557" s="191">
        <v>40</v>
      </c>
      <c r="I557" s="191" t="s">
        <v>288</v>
      </c>
    </row>
    <row r="558" s="163" customFormat="1" ht="20.1" customHeight="1" spans="1:9">
      <c r="A558" s="191" t="s">
        <v>285</v>
      </c>
      <c r="B558" s="191" t="s">
        <v>293</v>
      </c>
      <c r="C558" s="191" t="s">
        <v>287</v>
      </c>
      <c r="D558" s="200">
        <v>40148</v>
      </c>
      <c r="E558" s="191">
        <v>8500</v>
      </c>
      <c r="F558" s="191">
        <v>0</v>
      </c>
      <c r="G558" s="191">
        <v>29</v>
      </c>
      <c r="H558" s="191">
        <v>40</v>
      </c>
      <c r="I558" s="191" t="s">
        <v>288</v>
      </c>
    </row>
    <row r="559" s="163" customFormat="1" ht="20.1" customHeight="1" spans="1:9">
      <c r="A559" s="191" t="s">
        <v>285</v>
      </c>
      <c r="B559" s="191" t="s">
        <v>293</v>
      </c>
      <c r="C559" s="191" t="s">
        <v>287</v>
      </c>
      <c r="D559" s="200">
        <v>40118</v>
      </c>
      <c r="E559" s="191">
        <v>8500</v>
      </c>
      <c r="F559" s="191">
        <v>0</v>
      </c>
      <c r="G559" s="191">
        <v>29</v>
      </c>
      <c r="H559" s="191">
        <v>40</v>
      </c>
      <c r="I559" s="191" t="s">
        <v>288</v>
      </c>
    </row>
    <row r="560" s="163" customFormat="1" ht="20.1" customHeight="1" spans="1:9">
      <c r="A560" s="191" t="s">
        <v>285</v>
      </c>
      <c r="B560" s="191" t="s">
        <v>293</v>
      </c>
      <c r="C560" s="191" t="s">
        <v>287</v>
      </c>
      <c r="D560" s="200">
        <v>40087</v>
      </c>
      <c r="E560" s="191">
        <v>8500</v>
      </c>
      <c r="F560" s="191">
        <v>0</v>
      </c>
      <c r="G560" s="191">
        <v>29</v>
      </c>
      <c r="H560" s="191">
        <v>35</v>
      </c>
      <c r="I560" s="191" t="s">
        <v>288</v>
      </c>
    </row>
    <row r="561" s="163" customFormat="1" ht="20.1" customHeight="1" spans="1:9">
      <c r="A561" s="191" t="s">
        <v>285</v>
      </c>
      <c r="B561" s="191" t="s">
        <v>293</v>
      </c>
      <c r="C561" s="191" t="s">
        <v>287</v>
      </c>
      <c r="D561" s="200">
        <v>40057</v>
      </c>
      <c r="E561" s="191">
        <v>8500</v>
      </c>
      <c r="F561" s="191">
        <v>0</v>
      </c>
      <c r="G561" s="191">
        <v>29</v>
      </c>
      <c r="H561" s="191">
        <v>35</v>
      </c>
      <c r="I561" s="191" t="s">
        <v>288</v>
      </c>
    </row>
    <row r="562" s="163" customFormat="1" ht="20.1" customHeight="1" spans="1:9">
      <c r="A562" s="191" t="s">
        <v>285</v>
      </c>
      <c r="B562" s="191" t="s">
        <v>293</v>
      </c>
      <c r="C562" s="191" t="s">
        <v>287</v>
      </c>
      <c r="D562" s="200">
        <v>40026</v>
      </c>
      <c r="E562" s="191">
        <v>8500</v>
      </c>
      <c r="F562" s="191">
        <v>0</v>
      </c>
      <c r="G562" s="191">
        <v>29</v>
      </c>
      <c r="H562" s="191">
        <v>35</v>
      </c>
      <c r="I562" s="191" t="s">
        <v>288</v>
      </c>
    </row>
    <row r="563" s="163" customFormat="1" ht="20.1" customHeight="1" spans="1:9">
      <c r="A563" s="191" t="s">
        <v>285</v>
      </c>
      <c r="B563" s="191" t="s">
        <v>293</v>
      </c>
      <c r="C563" s="191" t="s">
        <v>287</v>
      </c>
      <c r="D563" s="200">
        <v>39995</v>
      </c>
      <c r="E563" s="191">
        <v>8500</v>
      </c>
      <c r="F563" s="191">
        <v>0</v>
      </c>
      <c r="G563" s="191">
        <v>29</v>
      </c>
      <c r="H563" s="191">
        <v>35</v>
      </c>
      <c r="I563" s="191" t="s">
        <v>288</v>
      </c>
    </row>
    <row r="564" s="163" customFormat="1" ht="20.1" customHeight="1" spans="1:9">
      <c r="A564" s="191" t="s">
        <v>285</v>
      </c>
      <c r="B564" s="191" t="s">
        <v>293</v>
      </c>
      <c r="C564" s="191" t="s">
        <v>287</v>
      </c>
      <c r="D564" s="200">
        <v>39965</v>
      </c>
      <c r="E564" s="191">
        <v>8500</v>
      </c>
      <c r="F564" s="191">
        <v>0</v>
      </c>
      <c r="G564" s="191">
        <v>29</v>
      </c>
      <c r="H564" s="191">
        <v>35</v>
      </c>
      <c r="I564" s="191" t="s">
        <v>288</v>
      </c>
    </row>
    <row r="565" s="163" customFormat="1" ht="20.1" customHeight="1" spans="1:9">
      <c r="A565" s="191" t="s">
        <v>285</v>
      </c>
      <c r="B565" s="191" t="s">
        <v>293</v>
      </c>
      <c r="C565" s="191" t="s">
        <v>287</v>
      </c>
      <c r="D565" s="200">
        <v>39934</v>
      </c>
      <c r="E565" s="191">
        <v>8500</v>
      </c>
      <c r="F565" s="191">
        <v>0</v>
      </c>
      <c r="G565" s="191">
        <v>29</v>
      </c>
      <c r="H565" s="191">
        <v>35</v>
      </c>
      <c r="I565" s="191" t="s">
        <v>288</v>
      </c>
    </row>
    <row r="566" s="163" customFormat="1" ht="20.1" customHeight="1" spans="1:9">
      <c r="A566" s="191" t="s">
        <v>285</v>
      </c>
      <c r="B566" s="191" t="s">
        <v>293</v>
      </c>
      <c r="C566" s="191" t="s">
        <v>287</v>
      </c>
      <c r="D566" s="200">
        <v>39904</v>
      </c>
      <c r="E566" s="191">
        <v>8500</v>
      </c>
      <c r="F566" s="191">
        <v>0</v>
      </c>
      <c r="G566" s="191">
        <v>29</v>
      </c>
      <c r="H566" s="191">
        <v>35</v>
      </c>
      <c r="I566" s="191" t="s">
        <v>288</v>
      </c>
    </row>
    <row r="567" s="163" customFormat="1" ht="20.1" customHeight="1" spans="1:9">
      <c r="A567" s="191" t="s">
        <v>285</v>
      </c>
      <c r="B567" s="191" t="s">
        <v>293</v>
      </c>
      <c r="C567" s="191" t="s">
        <v>287</v>
      </c>
      <c r="D567" s="200">
        <v>39873</v>
      </c>
      <c r="E567" s="191">
        <v>8500</v>
      </c>
      <c r="F567" s="191">
        <v>0</v>
      </c>
      <c r="G567" s="191">
        <v>29</v>
      </c>
      <c r="H567" s="191">
        <v>35</v>
      </c>
      <c r="I567" s="191" t="s">
        <v>288</v>
      </c>
    </row>
    <row r="568" s="163" customFormat="1" ht="20.1" customHeight="1" spans="1:9">
      <c r="A568" s="191" t="s">
        <v>285</v>
      </c>
      <c r="B568" s="191" t="s">
        <v>293</v>
      </c>
      <c r="C568" s="191" t="s">
        <v>287</v>
      </c>
      <c r="D568" s="200">
        <v>39845</v>
      </c>
      <c r="E568" s="191">
        <v>8500</v>
      </c>
      <c r="F568" s="191">
        <v>0</v>
      </c>
      <c r="G568" s="191">
        <v>29</v>
      </c>
      <c r="H568" s="191">
        <v>35</v>
      </c>
      <c r="I568" s="191" t="s">
        <v>288</v>
      </c>
    </row>
    <row r="569" s="163" customFormat="1" ht="20.1" customHeight="1" spans="1:9">
      <c r="A569" s="191" t="s">
        <v>285</v>
      </c>
      <c r="B569" s="191" t="s">
        <v>293</v>
      </c>
      <c r="C569" s="191" t="s">
        <v>287</v>
      </c>
      <c r="D569" s="200">
        <v>39814</v>
      </c>
      <c r="E569" s="191">
        <v>8500</v>
      </c>
      <c r="F569" s="191">
        <v>0</v>
      </c>
      <c r="G569" s="191">
        <v>29</v>
      </c>
      <c r="H569" s="191">
        <v>35</v>
      </c>
      <c r="I569" s="191" t="s">
        <v>288</v>
      </c>
    </row>
    <row r="570" s="163" customFormat="1" ht="20.1" customHeight="1" spans="1:9">
      <c r="A570" s="191" t="s">
        <v>285</v>
      </c>
      <c r="B570" s="191" t="s">
        <v>293</v>
      </c>
      <c r="C570" s="191" t="s">
        <v>287</v>
      </c>
      <c r="D570" s="200">
        <v>39783</v>
      </c>
      <c r="E570" s="191">
        <v>8500</v>
      </c>
      <c r="F570" s="191">
        <v>0</v>
      </c>
      <c r="G570" s="191">
        <v>29</v>
      </c>
      <c r="H570" s="191">
        <v>35</v>
      </c>
      <c r="I570" s="191" t="s">
        <v>288</v>
      </c>
    </row>
    <row r="571" s="163" customFormat="1" ht="20.1" customHeight="1" spans="1:9">
      <c r="A571" s="191" t="s">
        <v>285</v>
      </c>
      <c r="B571" s="191" t="s">
        <v>293</v>
      </c>
      <c r="C571" s="191" t="s">
        <v>287</v>
      </c>
      <c r="D571" s="200">
        <v>39753</v>
      </c>
      <c r="E571" s="191">
        <v>8500</v>
      </c>
      <c r="F571" s="191">
        <v>0</v>
      </c>
      <c r="G571" s="191">
        <v>29</v>
      </c>
      <c r="H571" s="191">
        <v>35</v>
      </c>
      <c r="I571" s="191" t="s">
        <v>288</v>
      </c>
    </row>
    <row r="572" s="163" customFormat="1" ht="20.1" customHeight="1" spans="1:9">
      <c r="A572" s="191" t="s">
        <v>285</v>
      </c>
      <c r="B572" s="191" t="s">
        <v>293</v>
      </c>
      <c r="C572" s="191" t="s">
        <v>287</v>
      </c>
      <c r="D572" s="200">
        <v>39722</v>
      </c>
      <c r="E572" s="191">
        <v>8500</v>
      </c>
      <c r="F572" s="191">
        <v>0</v>
      </c>
      <c r="G572" s="191">
        <v>29</v>
      </c>
      <c r="H572" s="191">
        <v>35</v>
      </c>
      <c r="I572" s="191" t="s">
        <v>288</v>
      </c>
    </row>
    <row r="573" s="163" customFormat="1" ht="20.1" customHeight="1" spans="1:9">
      <c r="A573" s="191" t="s">
        <v>285</v>
      </c>
      <c r="B573" s="191" t="s">
        <v>293</v>
      </c>
      <c r="C573" s="191" t="s">
        <v>287</v>
      </c>
      <c r="D573" s="200">
        <v>39692</v>
      </c>
      <c r="E573" s="191">
        <v>8500</v>
      </c>
      <c r="F573" s="191">
        <v>0</v>
      </c>
      <c r="G573" s="191">
        <v>29</v>
      </c>
      <c r="H573" s="191">
        <v>35</v>
      </c>
      <c r="I573" s="191" t="s">
        <v>288</v>
      </c>
    </row>
    <row r="574" s="163" customFormat="1" ht="20.1" customHeight="1" spans="1:9">
      <c r="A574" s="191" t="s">
        <v>285</v>
      </c>
      <c r="B574" s="191" t="s">
        <v>293</v>
      </c>
      <c r="C574" s="191" t="s">
        <v>287</v>
      </c>
      <c r="D574" s="200">
        <v>39661</v>
      </c>
      <c r="E574" s="191">
        <v>8500</v>
      </c>
      <c r="F574" s="191">
        <v>0</v>
      </c>
      <c r="G574" s="191">
        <v>29</v>
      </c>
      <c r="H574" s="191">
        <v>35</v>
      </c>
      <c r="I574" s="191" t="s">
        <v>288</v>
      </c>
    </row>
    <row r="575" s="163" customFormat="1" ht="20.1" customHeight="1" spans="1:9">
      <c r="A575" s="191" t="s">
        <v>285</v>
      </c>
      <c r="B575" s="191" t="s">
        <v>293</v>
      </c>
      <c r="C575" s="191" t="s">
        <v>287</v>
      </c>
      <c r="D575" s="200">
        <v>39630</v>
      </c>
      <c r="E575" s="191">
        <v>8500</v>
      </c>
      <c r="F575" s="191">
        <v>0</v>
      </c>
      <c r="G575" s="191">
        <v>29</v>
      </c>
      <c r="H575" s="191">
        <v>35</v>
      </c>
      <c r="I575" s="191" t="s">
        <v>288</v>
      </c>
    </row>
    <row r="576" s="163" customFormat="1" ht="20.1" customHeight="1" spans="1:9">
      <c r="A576" s="191" t="s">
        <v>285</v>
      </c>
      <c r="B576" s="191" t="s">
        <v>293</v>
      </c>
      <c r="C576" s="191" t="s">
        <v>287</v>
      </c>
      <c r="D576" s="200">
        <v>39600</v>
      </c>
      <c r="E576" s="191">
        <v>8500</v>
      </c>
      <c r="F576" s="191">
        <v>0</v>
      </c>
      <c r="G576" s="191">
        <v>50</v>
      </c>
      <c r="H576" s="191">
        <v>35</v>
      </c>
      <c r="I576" s="191" t="s">
        <v>288</v>
      </c>
    </row>
    <row r="577" s="163" customFormat="1" ht="20.1" customHeight="1" spans="1:9">
      <c r="A577" s="191" t="s">
        <v>285</v>
      </c>
      <c r="B577" s="191" t="s">
        <v>293</v>
      </c>
      <c r="C577" s="191" t="s">
        <v>287</v>
      </c>
      <c r="D577" s="200">
        <v>39569</v>
      </c>
      <c r="E577" s="191">
        <v>5600</v>
      </c>
      <c r="F577" s="191">
        <v>0</v>
      </c>
      <c r="G577" s="191">
        <v>50</v>
      </c>
      <c r="H577" s="191">
        <v>35</v>
      </c>
      <c r="I577" s="191" t="s">
        <v>288</v>
      </c>
    </row>
    <row r="578" s="163" customFormat="1" ht="20.1" customHeight="1" spans="1:9">
      <c r="A578" s="191" t="s">
        <v>285</v>
      </c>
      <c r="B578" s="191" t="s">
        <v>293</v>
      </c>
      <c r="C578" s="191" t="s">
        <v>287</v>
      </c>
      <c r="D578" s="200">
        <v>39539</v>
      </c>
      <c r="E578" s="191">
        <v>5600</v>
      </c>
      <c r="F578" s="191">
        <v>0</v>
      </c>
      <c r="G578" s="191">
        <v>50</v>
      </c>
      <c r="H578" s="191">
        <v>35</v>
      </c>
      <c r="I578" s="191" t="s">
        <v>288</v>
      </c>
    </row>
    <row r="579" s="163" customFormat="1" ht="20.1" customHeight="1" spans="1:9">
      <c r="A579" s="191" t="s">
        <v>285</v>
      </c>
      <c r="B579" s="191" t="s">
        <v>293</v>
      </c>
      <c r="C579" s="191" t="s">
        <v>287</v>
      </c>
      <c r="D579" s="200">
        <v>39508</v>
      </c>
      <c r="E579" s="191">
        <v>5600</v>
      </c>
      <c r="F579" s="191">
        <v>0</v>
      </c>
      <c r="G579" s="191">
        <v>50</v>
      </c>
      <c r="H579" s="191">
        <v>35</v>
      </c>
      <c r="I579" s="191" t="s">
        <v>288</v>
      </c>
    </row>
    <row r="580" s="163" customFormat="1" ht="20.1" customHeight="1" spans="1:9">
      <c r="A580" s="191" t="s">
        <v>288</v>
      </c>
      <c r="B580" s="191" t="s">
        <v>288</v>
      </c>
      <c r="C580" s="191" t="s">
        <v>288</v>
      </c>
      <c r="D580" s="191"/>
      <c r="E580" s="191"/>
      <c r="F580" s="191"/>
      <c r="G580" s="191">
        <f>SUM(G416:G579)</f>
        <v>4220</v>
      </c>
      <c r="H580" s="191">
        <f>SUM(H416:H579)</f>
        <v>3782</v>
      </c>
      <c r="I580" s="191" t="s">
        <v>288</v>
      </c>
    </row>
    <row r="581" customHeight="1" spans="1:9">
      <c r="A581" s="164"/>
      <c r="B581" s="164"/>
      <c r="C581" s="164"/>
      <c r="D581" s="164"/>
      <c r="E581" s="164"/>
      <c r="F581" s="164"/>
      <c r="G581" s="164"/>
      <c r="H581" s="164"/>
      <c r="I581" s="164"/>
    </row>
    <row r="582" ht="22.15" customHeight="1" spans="1:9">
      <c r="A582" s="198" t="s">
        <v>294</v>
      </c>
      <c r="B582" s="198"/>
      <c r="C582" s="198"/>
      <c r="D582" s="198"/>
      <c r="E582" s="198"/>
      <c r="F582" s="198"/>
      <c r="G582" s="198"/>
      <c r="H582" s="198"/>
      <c r="I582" s="198"/>
    </row>
    <row r="583" s="163" customFormat="1" ht="18" customHeight="1" spans="1:9">
      <c r="A583" s="191" t="s">
        <v>280</v>
      </c>
      <c r="B583" s="191" t="s">
        <v>281</v>
      </c>
      <c r="C583" s="191" t="s">
        <v>282</v>
      </c>
      <c r="D583" s="191" t="s">
        <v>283</v>
      </c>
      <c r="E583" s="191" t="s">
        <v>284</v>
      </c>
      <c r="F583" s="191" t="s">
        <v>275</v>
      </c>
      <c r="G583" s="191" t="s">
        <v>276</v>
      </c>
      <c r="H583" s="191" t="s">
        <v>278</v>
      </c>
      <c r="I583" s="191" t="s">
        <v>101</v>
      </c>
    </row>
    <row r="584" s="163" customFormat="1" ht="18" customHeight="1" spans="1:9">
      <c r="A584" s="191" t="s">
        <v>285</v>
      </c>
      <c r="B584" s="191" t="s">
        <v>295</v>
      </c>
      <c r="C584" s="191" t="s">
        <v>287</v>
      </c>
      <c r="D584" s="200">
        <v>44531</v>
      </c>
      <c r="E584" s="191">
        <v>4000</v>
      </c>
      <c r="F584" s="191">
        <v>0</v>
      </c>
      <c r="G584" s="191">
        <v>4.2</v>
      </c>
      <c r="H584" s="191">
        <v>4.2</v>
      </c>
      <c r="I584" s="191"/>
    </row>
    <row r="585" s="163" customFormat="1" ht="18" customHeight="1" spans="1:9">
      <c r="A585" s="191" t="s">
        <v>285</v>
      </c>
      <c r="B585" s="191" t="s">
        <v>295</v>
      </c>
      <c r="C585" s="191" t="s">
        <v>287</v>
      </c>
      <c r="D585" s="200">
        <v>44501</v>
      </c>
      <c r="E585" s="191">
        <v>4000</v>
      </c>
      <c r="F585" s="191">
        <v>0</v>
      </c>
      <c r="G585" s="191">
        <v>4.2</v>
      </c>
      <c r="H585" s="191">
        <v>4.2</v>
      </c>
      <c r="I585" s="191"/>
    </row>
    <row r="586" s="163" customFormat="1" ht="18" customHeight="1" spans="1:9">
      <c r="A586" s="191" t="s">
        <v>285</v>
      </c>
      <c r="B586" s="191" t="s">
        <v>295</v>
      </c>
      <c r="C586" s="191" t="s">
        <v>287</v>
      </c>
      <c r="D586" s="200">
        <v>44470</v>
      </c>
      <c r="E586" s="191">
        <v>4000</v>
      </c>
      <c r="F586" s="191">
        <v>0</v>
      </c>
      <c r="G586" s="191">
        <v>4.2</v>
      </c>
      <c r="H586" s="191">
        <v>4.2</v>
      </c>
      <c r="I586" s="191"/>
    </row>
    <row r="587" s="163" customFormat="1" ht="18" customHeight="1" spans="1:9">
      <c r="A587" s="191" t="s">
        <v>285</v>
      </c>
      <c r="B587" s="191" t="s">
        <v>295</v>
      </c>
      <c r="C587" s="191" t="s">
        <v>287</v>
      </c>
      <c r="D587" s="200">
        <v>44440</v>
      </c>
      <c r="E587" s="191">
        <v>4000</v>
      </c>
      <c r="F587" s="191">
        <v>0</v>
      </c>
      <c r="G587" s="191">
        <v>4.2</v>
      </c>
      <c r="H587" s="191">
        <v>4.2</v>
      </c>
      <c r="I587" s="191"/>
    </row>
    <row r="588" s="163" customFormat="1" ht="18" customHeight="1" spans="1:9">
      <c r="A588" s="191" t="s">
        <v>285</v>
      </c>
      <c r="B588" s="191" t="s">
        <v>295</v>
      </c>
      <c r="C588" s="191" t="s">
        <v>287</v>
      </c>
      <c r="D588" s="200">
        <v>44409</v>
      </c>
      <c r="E588" s="191">
        <v>4000</v>
      </c>
      <c r="F588" s="191">
        <v>0</v>
      </c>
      <c r="G588" s="191">
        <v>4.2</v>
      </c>
      <c r="H588" s="191">
        <v>4.2</v>
      </c>
      <c r="I588" s="191"/>
    </row>
    <row r="589" s="163" customFormat="1" ht="18" customHeight="1" spans="1:9">
      <c r="A589" s="191" t="s">
        <v>296</v>
      </c>
      <c r="B589" s="191" t="s">
        <v>295</v>
      </c>
      <c r="C589" s="191" t="s">
        <v>287</v>
      </c>
      <c r="D589" s="200">
        <v>44378</v>
      </c>
      <c r="E589" s="191">
        <v>4000</v>
      </c>
      <c r="F589" s="191">
        <v>0</v>
      </c>
      <c r="G589" s="191">
        <v>4.2</v>
      </c>
      <c r="H589" s="191">
        <v>4.2</v>
      </c>
      <c r="I589" s="191"/>
    </row>
    <row r="590" s="163" customFormat="1" ht="18" customHeight="1" spans="1:9">
      <c r="A590" s="191" t="s">
        <v>296</v>
      </c>
      <c r="B590" s="191" t="s">
        <v>295</v>
      </c>
      <c r="C590" s="191" t="s">
        <v>287</v>
      </c>
      <c r="D590" s="200">
        <v>44348</v>
      </c>
      <c r="E590" s="191">
        <v>4000</v>
      </c>
      <c r="F590" s="191">
        <v>0</v>
      </c>
      <c r="G590" s="191">
        <v>4.2</v>
      </c>
      <c r="H590" s="191">
        <v>4.2</v>
      </c>
      <c r="I590" s="191"/>
    </row>
    <row r="591" s="163" customFormat="1" ht="18" customHeight="1" spans="1:9">
      <c r="A591" s="191" t="s">
        <v>296</v>
      </c>
      <c r="B591" s="191" t="s">
        <v>295</v>
      </c>
      <c r="C591" s="191" t="s">
        <v>287</v>
      </c>
      <c r="D591" s="200">
        <v>44317</v>
      </c>
      <c r="E591" s="191">
        <v>4000</v>
      </c>
      <c r="F591" s="191">
        <v>0</v>
      </c>
      <c r="G591" s="191">
        <v>4.2</v>
      </c>
      <c r="H591" s="191">
        <v>4.2</v>
      </c>
      <c r="I591" s="191"/>
    </row>
    <row r="592" s="163" customFormat="1" ht="18" customHeight="1" spans="1:9">
      <c r="A592" s="191" t="s">
        <v>296</v>
      </c>
      <c r="B592" s="191" t="s">
        <v>295</v>
      </c>
      <c r="C592" s="191" t="s">
        <v>287</v>
      </c>
      <c r="D592" s="200">
        <v>44287</v>
      </c>
      <c r="E592" s="191">
        <v>3575</v>
      </c>
      <c r="F592" s="191">
        <v>0</v>
      </c>
      <c r="G592" s="191">
        <v>9.1</v>
      </c>
      <c r="H592" s="191">
        <v>9.1</v>
      </c>
      <c r="I592" s="191"/>
    </row>
    <row r="593" s="163" customFormat="1" ht="18" customHeight="1" spans="1:9">
      <c r="A593" s="191" t="s">
        <v>296</v>
      </c>
      <c r="B593" s="191" t="s">
        <v>295</v>
      </c>
      <c r="C593" s="191" t="s">
        <v>287</v>
      </c>
      <c r="D593" s="200">
        <v>44256</v>
      </c>
      <c r="E593" s="191">
        <v>3575</v>
      </c>
      <c r="F593" s="191">
        <v>0</v>
      </c>
      <c r="G593" s="191">
        <v>9.1</v>
      </c>
      <c r="H593" s="191">
        <v>9.1</v>
      </c>
      <c r="I593" s="191"/>
    </row>
    <row r="594" s="163" customFormat="1" ht="18" customHeight="1" spans="1:9">
      <c r="A594" s="191" t="s">
        <v>296</v>
      </c>
      <c r="B594" s="191" t="s">
        <v>295</v>
      </c>
      <c r="C594" s="191" t="s">
        <v>287</v>
      </c>
      <c r="D594" s="200">
        <v>44228</v>
      </c>
      <c r="E594" s="191">
        <v>3575</v>
      </c>
      <c r="F594" s="191">
        <v>0</v>
      </c>
      <c r="G594" s="191">
        <v>9.1</v>
      </c>
      <c r="H594" s="191">
        <v>9.1</v>
      </c>
      <c r="I594" s="191"/>
    </row>
    <row r="595" s="163" customFormat="1" ht="18" customHeight="1" spans="1:9">
      <c r="A595" s="191" t="s">
        <v>296</v>
      </c>
      <c r="B595" s="191" t="s">
        <v>295</v>
      </c>
      <c r="C595" s="191" t="s">
        <v>287</v>
      </c>
      <c r="D595" s="200">
        <v>44197</v>
      </c>
      <c r="E595" s="191">
        <v>3575</v>
      </c>
      <c r="F595" s="191">
        <v>0</v>
      </c>
      <c r="G595" s="191">
        <v>9.1</v>
      </c>
      <c r="H595" s="191">
        <v>9.1</v>
      </c>
      <c r="I595" s="191"/>
    </row>
    <row r="596" s="163" customFormat="1" ht="18" customHeight="1" spans="1:9">
      <c r="A596" s="191" t="s">
        <v>296</v>
      </c>
      <c r="B596" s="191" t="s">
        <v>295</v>
      </c>
      <c r="C596" s="191" t="s">
        <v>287</v>
      </c>
      <c r="D596" s="200">
        <v>44166</v>
      </c>
      <c r="E596" s="191">
        <v>3575</v>
      </c>
      <c r="F596" s="191">
        <v>0</v>
      </c>
      <c r="G596" s="191">
        <v>9.1</v>
      </c>
      <c r="H596" s="191">
        <v>9.1</v>
      </c>
      <c r="I596" s="191" t="s">
        <v>288</v>
      </c>
    </row>
    <row r="597" s="163" customFormat="1" ht="18" customHeight="1" spans="1:9">
      <c r="A597" s="191" t="s">
        <v>296</v>
      </c>
      <c r="B597" s="191" t="s">
        <v>295</v>
      </c>
      <c r="C597" s="191" t="s">
        <v>287</v>
      </c>
      <c r="D597" s="200">
        <v>44136</v>
      </c>
      <c r="E597" s="191">
        <v>3575</v>
      </c>
      <c r="F597" s="191">
        <v>0</v>
      </c>
      <c r="G597" s="191">
        <v>9.1</v>
      </c>
      <c r="H597" s="191">
        <v>9.1</v>
      </c>
      <c r="I597" s="191" t="s">
        <v>288</v>
      </c>
    </row>
    <row r="598" s="163" customFormat="1" ht="18" customHeight="1" spans="1:9">
      <c r="A598" s="191" t="s">
        <v>296</v>
      </c>
      <c r="B598" s="191" t="s">
        <v>295</v>
      </c>
      <c r="C598" s="191" t="s">
        <v>287</v>
      </c>
      <c r="D598" s="200">
        <v>44105</v>
      </c>
      <c r="E598" s="191">
        <v>3575</v>
      </c>
      <c r="F598" s="191">
        <v>0</v>
      </c>
      <c r="G598" s="191">
        <v>9.1</v>
      </c>
      <c r="H598" s="191">
        <v>9.1</v>
      </c>
      <c r="I598" s="191" t="s">
        <v>288</v>
      </c>
    </row>
    <row r="599" s="163" customFormat="1" ht="18" customHeight="1" spans="1:9">
      <c r="A599" s="191" t="s">
        <v>296</v>
      </c>
      <c r="B599" s="191" t="s">
        <v>295</v>
      </c>
      <c r="C599" s="191" t="s">
        <v>287</v>
      </c>
      <c r="D599" s="200">
        <v>44075</v>
      </c>
      <c r="E599" s="191">
        <v>3575</v>
      </c>
      <c r="F599" s="191">
        <v>0</v>
      </c>
      <c r="G599" s="191">
        <v>9.1</v>
      </c>
      <c r="H599" s="191">
        <v>9.1</v>
      </c>
      <c r="I599" s="191" t="s">
        <v>288</v>
      </c>
    </row>
    <row r="600" s="163" customFormat="1" ht="18" customHeight="1" spans="1:9">
      <c r="A600" s="191" t="s">
        <v>296</v>
      </c>
      <c r="B600" s="191" t="s">
        <v>295</v>
      </c>
      <c r="C600" s="191" t="s">
        <v>287</v>
      </c>
      <c r="D600" s="200">
        <v>44044</v>
      </c>
      <c r="E600" s="191">
        <v>3575</v>
      </c>
      <c r="F600" s="191">
        <v>0</v>
      </c>
      <c r="G600" s="191">
        <v>9.1</v>
      </c>
      <c r="H600" s="191">
        <v>9.1</v>
      </c>
      <c r="I600" s="191" t="s">
        <v>288</v>
      </c>
    </row>
    <row r="601" s="163" customFormat="1" ht="18" customHeight="1" spans="1:9">
      <c r="A601" s="191" t="s">
        <v>296</v>
      </c>
      <c r="B601" s="191" t="s">
        <v>295</v>
      </c>
      <c r="C601" s="191" t="s">
        <v>287</v>
      </c>
      <c r="D601" s="200">
        <v>44013</v>
      </c>
      <c r="E601" s="191">
        <v>3575</v>
      </c>
      <c r="F601" s="191">
        <v>0</v>
      </c>
      <c r="G601" s="191">
        <v>9.1</v>
      </c>
      <c r="H601" s="191">
        <v>9.1</v>
      </c>
      <c r="I601" s="191" t="s">
        <v>288</v>
      </c>
    </row>
    <row r="602" s="163" customFormat="1" ht="18" customHeight="1" spans="1:9">
      <c r="A602" s="191" t="s">
        <v>296</v>
      </c>
      <c r="B602" s="191" t="s">
        <v>295</v>
      </c>
      <c r="C602" s="191" t="s">
        <v>287</v>
      </c>
      <c r="D602" s="200">
        <v>43983</v>
      </c>
      <c r="E602" s="191">
        <v>3575</v>
      </c>
      <c r="F602" s="191">
        <v>0</v>
      </c>
      <c r="G602" s="191">
        <v>4.55</v>
      </c>
      <c r="H602" s="191">
        <v>4.55</v>
      </c>
      <c r="I602" s="191" t="s">
        <v>288</v>
      </c>
    </row>
    <row r="603" s="163" customFormat="1" ht="18" customHeight="1" spans="1:9">
      <c r="A603" s="191" t="s">
        <v>296</v>
      </c>
      <c r="B603" s="191" t="s">
        <v>295</v>
      </c>
      <c r="C603" s="191" t="s">
        <v>287</v>
      </c>
      <c r="D603" s="200">
        <v>43952</v>
      </c>
      <c r="E603" s="191">
        <v>3575</v>
      </c>
      <c r="F603" s="191">
        <v>0</v>
      </c>
      <c r="G603" s="191">
        <v>4.55</v>
      </c>
      <c r="H603" s="191">
        <v>4.55</v>
      </c>
      <c r="I603" s="191" t="s">
        <v>288</v>
      </c>
    </row>
    <row r="604" s="163" customFormat="1" ht="18" customHeight="1" spans="1:9">
      <c r="A604" s="191" t="s">
        <v>296</v>
      </c>
      <c r="B604" s="191" t="s">
        <v>295</v>
      </c>
      <c r="C604" s="191" t="s">
        <v>287</v>
      </c>
      <c r="D604" s="200">
        <v>43922</v>
      </c>
      <c r="E604" s="191">
        <v>3575</v>
      </c>
      <c r="F604" s="191">
        <v>0</v>
      </c>
      <c r="G604" s="191">
        <v>4.55</v>
      </c>
      <c r="H604" s="191">
        <v>4.55</v>
      </c>
      <c r="I604" s="191" t="s">
        <v>288</v>
      </c>
    </row>
    <row r="605" s="163" customFormat="1" ht="18" customHeight="1" spans="1:9">
      <c r="A605" s="191" t="s">
        <v>296</v>
      </c>
      <c r="B605" s="191" t="s">
        <v>295</v>
      </c>
      <c r="C605" s="191" t="s">
        <v>287</v>
      </c>
      <c r="D605" s="200">
        <v>43891</v>
      </c>
      <c r="E605" s="191">
        <v>3575</v>
      </c>
      <c r="F605" s="191">
        <v>0</v>
      </c>
      <c r="G605" s="191">
        <v>4.55</v>
      </c>
      <c r="H605" s="191">
        <v>4.55</v>
      </c>
      <c r="I605" s="191" t="s">
        <v>288</v>
      </c>
    </row>
    <row r="606" s="163" customFormat="1" ht="18" customHeight="1" spans="1:9">
      <c r="A606" s="191" t="s">
        <v>296</v>
      </c>
      <c r="B606" s="191" t="s">
        <v>295</v>
      </c>
      <c r="C606" s="191" t="s">
        <v>287</v>
      </c>
      <c r="D606" s="200">
        <v>43862</v>
      </c>
      <c r="E606" s="191">
        <v>3575</v>
      </c>
      <c r="F606" s="191">
        <v>0</v>
      </c>
      <c r="G606" s="191">
        <v>3.64</v>
      </c>
      <c r="H606" s="191">
        <v>3.64</v>
      </c>
      <c r="I606" s="191" t="s">
        <v>288</v>
      </c>
    </row>
    <row r="607" s="163" customFormat="1" ht="18" customHeight="1" spans="1:9">
      <c r="A607" s="191" t="s">
        <v>296</v>
      </c>
      <c r="B607" s="191" t="s">
        <v>295</v>
      </c>
      <c r="C607" s="191" t="s">
        <v>287</v>
      </c>
      <c r="D607" s="200">
        <v>43831</v>
      </c>
      <c r="E607" s="191">
        <v>3575</v>
      </c>
      <c r="F607" s="191">
        <v>0</v>
      </c>
      <c r="G607" s="191">
        <v>7.28</v>
      </c>
      <c r="H607" s="191">
        <v>7.28</v>
      </c>
      <c r="I607" s="191" t="s">
        <v>288</v>
      </c>
    </row>
    <row r="608" s="163" customFormat="1" ht="18" customHeight="1" spans="1:9">
      <c r="A608" s="191" t="s">
        <v>296</v>
      </c>
      <c r="B608" s="191" t="s">
        <v>295</v>
      </c>
      <c r="C608" s="191" t="s">
        <v>287</v>
      </c>
      <c r="D608" s="200">
        <v>43800</v>
      </c>
      <c r="E608" s="191">
        <v>3575</v>
      </c>
      <c r="F608" s="191">
        <v>0</v>
      </c>
      <c r="G608" s="191">
        <v>7.28</v>
      </c>
      <c r="H608" s="191">
        <v>7.28</v>
      </c>
      <c r="I608" s="191" t="s">
        <v>288</v>
      </c>
    </row>
    <row r="609" s="163" customFormat="1" ht="18" customHeight="1" spans="1:9">
      <c r="A609" s="191" t="s">
        <v>296</v>
      </c>
      <c r="B609" s="191" t="s">
        <v>295</v>
      </c>
      <c r="C609" s="191" t="s">
        <v>287</v>
      </c>
      <c r="D609" s="200">
        <v>43770</v>
      </c>
      <c r="E609" s="191">
        <v>3575</v>
      </c>
      <c r="F609" s="191">
        <v>0</v>
      </c>
      <c r="G609" s="191">
        <v>7.28</v>
      </c>
      <c r="H609" s="191">
        <v>7.28</v>
      </c>
      <c r="I609" s="191" t="s">
        <v>288</v>
      </c>
    </row>
    <row r="610" s="163" customFormat="1" ht="18" customHeight="1" spans="1:9">
      <c r="A610" s="191" t="s">
        <v>296</v>
      </c>
      <c r="B610" s="191" t="s">
        <v>295</v>
      </c>
      <c r="C610" s="191" t="s">
        <v>287</v>
      </c>
      <c r="D610" s="200">
        <v>43739</v>
      </c>
      <c r="E610" s="191">
        <v>3575</v>
      </c>
      <c r="F610" s="191">
        <v>0</v>
      </c>
      <c r="G610" s="191">
        <v>7.28</v>
      </c>
      <c r="H610" s="191">
        <v>7.28</v>
      </c>
      <c r="I610" s="191" t="s">
        <v>288</v>
      </c>
    </row>
    <row r="611" s="163" customFormat="1" ht="18" customHeight="1" spans="1:9">
      <c r="A611" s="191" t="s">
        <v>296</v>
      </c>
      <c r="B611" s="191" t="s">
        <v>295</v>
      </c>
      <c r="C611" s="191" t="s">
        <v>287</v>
      </c>
      <c r="D611" s="200">
        <v>43709</v>
      </c>
      <c r="E611" s="191">
        <v>3575</v>
      </c>
      <c r="F611" s="191">
        <v>0</v>
      </c>
      <c r="G611" s="191">
        <v>7.28</v>
      </c>
      <c r="H611" s="191">
        <v>7.28</v>
      </c>
      <c r="I611" s="191" t="s">
        <v>288</v>
      </c>
    </row>
    <row r="612" s="163" customFormat="1" ht="18" customHeight="1" spans="1:9">
      <c r="A612" s="191" t="s">
        <v>296</v>
      </c>
      <c r="B612" s="191" t="s">
        <v>295</v>
      </c>
      <c r="C612" s="191" t="s">
        <v>287</v>
      </c>
      <c r="D612" s="200">
        <v>43678</v>
      </c>
      <c r="E612" s="191">
        <v>3575</v>
      </c>
      <c r="F612" s="191">
        <v>0</v>
      </c>
      <c r="G612" s="191">
        <v>7.28</v>
      </c>
      <c r="H612" s="191">
        <v>7.28</v>
      </c>
      <c r="I612" s="191" t="s">
        <v>288</v>
      </c>
    </row>
    <row r="613" s="163" customFormat="1" ht="18" customHeight="1" spans="1:9">
      <c r="A613" s="191" t="s">
        <v>296</v>
      </c>
      <c r="B613" s="191" t="s">
        <v>295</v>
      </c>
      <c r="C613" s="191" t="s">
        <v>287</v>
      </c>
      <c r="D613" s="200">
        <v>43647</v>
      </c>
      <c r="E613" s="191">
        <v>3575</v>
      </c>
      <c r="F613" s="191">
        <v>0</v>
      </c>
      <c r="G613" s="191">
        <v>7.28</v>
      </c>
      <c r="H613" s="191">
        <v>7.28</v>
      </c>
      <c r="I613" s="191" t="s">
        <v>288</v>
      </c>
    </row>
    <row r="614" s="163" customFormat="1" ht="18" customHeight="1" spans="1:9">
      <c r="A614" s="191" t="s">
        <v>296</v>
      </c>
      <c r="B614" s="191" t="s">
        <v>295</v>
      </c>
      <c r="C614" s="191" t="s">
        <v>287</v>
      </c>
      <c r="D614" s="200">
        <v>43617</v>
      </c>
      <c r="E614" s="191">
        <v>3575</v>
      </c>
      <c r="F614" s="191">
        <v>0</v>
      </c>
      <c r="G614" s="191">
        <v>7.28</v>
      </c>
      <c r="H614" s="191">
        <v>7.28</v>
      </c>
      <c r="I614" s="191" t="s">
        <v>288</v>
      </c>
    </row>
    <row r="615" s="163" customFormat="1" ht="18" customHeight="1" spans="1:9">
      <c r="A615" s="191" t="s">
        <v>296</v>
      </c>
      <c r="B615" s="191" t="s">
        <v>295</v>
      </c>
      <c r="C615" s="191" t="s">
        <v>287</v>
      </c>
      <c r="D615" s="200">
        <v>43586</v>
      </c>
      <c r="E615" s="191">
        <v>3575</v>
      </c>
      <c r="F615" s="191">
        <v>0</v>
      </c>
      <c r="G615" s="191">
        <v>7.28</v>
      </c>
      <c r="H615" s="191">
        <v>7.28</v>
      </c>
      <c r="I615" s="191" t="s">
        <v>288</v>
      </c>
    </row>
    <row r="616" s="163" customFormat="1" ht="18" customHeight="1" spans="1:9">
      <c r="A616" s="191" t="s">
        <v>296</v>
      </c>
      <c r="B616" s="191" t="s">
        <v>295</v>
      </c>
      <c r="C616" s="191" t="s">
        <v>287</v>
      </c>
      <c r="D616" s="200">
        <v>43556</v>
      </c>
      <c r="E616" s="191">
        <v>3575</v>
      </c>
      <c r="F616" s="191">
        <v>0</v>
      </c>
      <c r="G616" s="191">
        <v>10.19</v>
      </c>
      <c r="H616" s="191">
        <v>10.19</v>
      </c>
      <c r="I616" s="191" t="s">
        <v>288</v>
      </c>
    </row>
    <row r="617" s="163" customFormat="1" ht="18" customHeight="1" spans="1:9">
      <c r="A617" s="191" t="s">
        <v>296</v>
      </c>
      <c r="B617" s="191" t="s">
        <v>295</v>
      </c>
      <c r="C617" s="191" t="s">
        <v>287</v>
      </c>
      <c r="D617" s="200">
        <v>43525</v>
      </c>
      <c r="E617" s="191">
        <v>3575</v>
      </c>
      <c r="F617" s="191">
        <v>0</v>
      </c>
      <c r="G617" s="191">
        <v>10.19</v>
      </c>
      <c r="H617" s="191">
        <v>10.19</v>
      </c>
      <c r="I617" s="191" t="s">
        <v>288</v>
      </c>
    </row>
    <row r="618" s="163" customFormat="1" ht="18" customHeight="1" spans="1:9">
      <c r="A618" s="191" t="s">
        <v>296</v>
      </c>
      <c r="B618" s="191" t="s">
        <v>295</v>
      </c>
      <c r="C618" s="191" t="s">
        <v>287</v>
      </c>
      <c r="D618" s="200">
        <v>43497</v>
      </c>
      <c r="E618" s="191">
        <v>3575</v>
      </c>
      <c r="F618" s="191">
        <v>0</v>
      </c>
      <c r="G618" s="191">
        <v>10.19</v>
      </c>
      <c r="H618" s="191">
        <v>10.19</v>
      </c>
      <c r="I618" s="191" t="s">
        <v>288</v>
      </c>
    </row>
    <row r="619" s="163" customFormat="1" ht="18" customHeight="1" spans="1:9">
      <c r="A619" s="191" t="s">
        <v>296</v>
      </c>
      <c r="B619" s="191" t="s">
        <v>295</v>
      </c>
      <c r="C619" s="191" t="s">
        <v>287</v>
      </c>
      <c r="D619" s="200">
        <v>43466</v>
      </c>
      <c r="E619" s="191">
        <v>3575</v>
      </c>
      <c r="F619" s="191">
        <v>0</v>
      </c>
      <c r="G619" s="191">
        <v>10.19</v>
      </c>
      <c r="H619" s="191">
        <v>10.19</v>
      </c>
      <c r="I619" s="191" t="s">
        <v>288</v>
      </c>
    </row>
    <row r="620" s="163" customFormat="1" ht="18" customHeight="1" spans="1:9">
      <c r="A620" s="191" t="s">
        <v>296</v>
      </c>
      <c r="B620" s="191" t="s">
        <v>295</v>
      </c>
      <c r="C620" s="191" t="s">
        <v>287</v>
      </c>
      <c r="D620" s="200">
        <v>43435</v>
      </c>
      <c r="E620" s="191">
        <v>3575</v>
      </c>
      <c r="F620" s="191">
        <v>0</v>
      </c>
      <c r="G620" s="191">
        <v>14.56</v>
      </c>
      <c r="H620" s="191">
        <v>14.56</v>
      </c>
      <c r="I620" s="191" t="s">
        <v>288</v>
      </c>
    </row>
    <row r="621" s="163" customFormat="1" ht="18" customHeight="1" spans="1:9">
      <c r="A621" s="191" t="s">
        <v>296</v>
      </c>
      <c r="B621" s="191" t="s">
        <v>295</v>
      </c>
      <c r="C621" s="191" t="s">
        <v>287</v>
      </c>
      <c r="D621" s="200">
        <v>43405</v>
      </c>
      <c r="E621" s="191">
        <v>3575</v>
      </c>
      <c r="F621" s="191">
        <v>0</v>
      </c>
      <c r="G621" s="191">
        <v>14.56</v>
      </c>
      <c r="H621" s="191">
        <v>14.56</v>
      </c>
      <c r="I621" s="191" t="s">
        <v>288</v>
      </c>
    </row>
    <row r="622" s="163" customFormat="1" ht="18" customHeight="1" spans="1:9">
      <c r="A622" s="191" t="s">
        <v>296</v>
      </c>
      <c r="B622" s="191" t="s">
        <v>295</v>
      </c>
      <c r="C622" s="191" t="s">
        <v>287</v>
      </c>
      <c r="D622" s="200">
        <v>43374</v>
      </c>
      <c r="E622" s="191">
        <v>3575</v>
      </c>
      <c r="F622" s="191">
        <v>0</v>
      </c>
      <c r="G622" s="191">
        <v>14.56</v>
      </c>
      <c r="H622" s="191">
        <v>14.56</v>
      </c>
      <c r="I622" s="191" t="s">
        <v>288</v>
      </c>
    </row>
    <row r="623" s="163" customFormat="1" ht="18" customHeight="1" spans="1:9">
      <c r="A623" s="191" t="s">
        <v>296</v>
      </c>
      <c r="B623" s="191" t="s">
        <v>295</v>
      </c>
      <c r="C623" s="191" t="s">
        <v>287</v>
      </c>
      <c r="D623" s="200">
        <v>43344</v>
      </c>
      <c r="E623" s="191">
        <v>3575</v>
      </c>
      <c r="F623" s="191">
        <v>0</v>
      </c>
      <c r="G623" s="191">
        <v>14.56</v>
      </c>
      <c r="H623" s="191">
        <v>14.56</v>
      </c>
      <c r="I623" s="191" t="s">
        <v>288</v>
      </c>
    </row>
    <row r="624" s="163" customFormat="1" ht="18" customHeight="1" spans="1:9">
      <c r="A624" s="191" t="s">
        <v>296</v>
      </c>
      <c r="B624" s="191" t="s">
        <v>295</v>
      </c>
      <c r="C624" s="191" t="s">
        <v>287</v>
      </c>
      <c r="D624" s="200">
        <v>43313</v>
      </c>
      <c r="E624" s="191">
        <v>3575</v>
      </c>
      <c r="F624" s="191">
        <v>0</v>
      </c>
      <c r="G624" s="191">
        <v>14.56</v>
      </c>
      <c r="H624" s="191">
        <v>14.56</v>
      </c>
      <c r="I624" s="191" t="s">
        <v>288</v>
      </c>
    </row>
    <row r="625" s="163" customFormat="1" ht="18" customHeight="1" spans="1:9">
      <c r="A625" s="191" t="s">
        <v>296</v>
      </c>
      <c r="B625" s="191" t="s">
        <v>295</v>
      </c>
      <c r="C625" s="191" t="s">
        <v>287</v>
      </c>
      <c r="D625" s="200">
        <v>43282</v>
      </c>
      <c r="E625" s="191">
        <v>3575</v>
      </c>
      <c r="F625" s="191">
        <v>0</v>
      </c>
      <c r="G625" s="191">
        <v>14.56</v>
      </c>
      <c r="H625" s="191">
        <v>14.56</v>
      </c>
      <c r="I625" s="191" t="s">
        <v>288</v>
      </c>
    </row>
    <row r="626" s="163" customFormat="1" ht="18" customHeight="1" spans="1:9">
      <c r="A626" s="191" t="s">
        <v>296</v>
      </c>
      <c r="B626" s="191" t="s">
        <v>295</v>
      </c>
      <c r="C626" s="191" t="s">
        <v>287</v>
      </c>
      <c r="D626" s="200">
        <v>43252</v>
      </c>
      <c r="E626" s="191">
        <v>3575</v>
      </c>
      <c r="F626" s="191">
        <v>0</v>
      </c>
      <c r="G626" s="191">
        <v>14.56</v>
      </c>
      <c r="H626" s="191">
        <v>14.56</v>
      </c>
      <c r="I626" s="191" t="s">
        <v>288</v>
      </c>
    </row>
    <row r="627" s="163" customFormat="1" ht="18" customHeight="1" spans="1:9">
      <c r="A627" s="191" t="s">
        <v>296</v>
      </c>
      <c r="B627" s="191" t="s">
        <v>295</v>
      </c>
      <c r="C627" s="191" t="s">
        <v>287</v>
      </c>
      <c r="D627" s="200">
        <v>43221</v>
      </c>
      <c r="E627" s="191">
        <v>3575</v>
      </c>
      <c r="F627" s="191">
        <v>0</v>
      </c>
      <c r="G627" s="191">
        <v>14.56</v>
      </c>
      <c r="H627" s="191">
        <v>14.56</v>
      </c>
      <c r="I627" s="191" t="s">
        <v>288</v>
      </c>
    </row>
    <row r="628" s="163" customFormat="1" ht="18" customHeight="1" spans="1:9">
      <c r="A628" s="191" t="s">
        <v>296</v>
      </c>
      <c r="B628" s="191" t="s">
        <v>295</v>
      </c>
      <c r="C628" s="191" t="s">
        <v>287</v>
      </c>
      <c r="D628" s="200">
        <v>43191</v>
      </c>
      <c r="E628" s="191">
        <v>3575</v>
      </c>
      <c r="F628" s="191">
        <v>0</v>
      </c>
      <c r="G628" s="191">
        <v>14.56</v>
      </c>
      <c r="H628" s="191">
        <v>14.56</v>
      </c>
      <c r="I628" s="191" t="s">
        <v>288</v>
      </c>
    </row>
    <row r="629" s="163" customFormat="1" ht="18" customHeight="1" spans="1:9">
      <c r="A629" s="191" t="s">
        <v>296</v>
      </c>
      <c r="B629" s="191" t="s">
        <v>295</v>
      </c>
      <c r="C629" s="191" t="s">
        <v>287</v>
      </c>
      <c r="D629" s="200">
        <v>43160</v>
      </c>
      <c r="E629" s="191">
        <v>3575</v>
      </c>
      <c r="F629" s="191">
        <v>0</v>
      </c>
      <c r="G629" s="191">
        <v>14.56</v>
      </c>
      <c r="H629" s="191">
        <v>14.56</v>
      </c>
      <c r="I629" s="191" t="s">
        <v>288</v>
      </c>
    </row>
    <row r="630" s="163" customFormat="1" ht="18" customHeight="1" spans="1:9">
      <c r="A630" s="191" t="s">
        <v>296</v>
      </c>
      <c r="B630" s="191" t="s">
        <v>295</v>
      </c>
      <c r="C630" s="191" t="s">
        <v>287</v>
      </c>
      <c r="D630" s="200">
        <v>43132</v>
      </c>
      <c r="E630" s="191">
        <v>3575</v>
      </c>
      <c r="F630" s="191">
        <v>0</v>
      </c>
      <c r="G630" s="191">
        <v>18.2</v>
      </c>
      <c r="H630" s="191">
        <v>18.2</v>
      </c>
      <c r="I630" s="191" t="s">
        <v>288</v>
      </c>
    </row>
    <row r="631" s="163" customFormat="1" ht="18" customHeight="1" spans="1:9">
      <c r="A631" s="191" t="s">
        <v>296</v>
      </c>
      <c r="B631" s="191" t="s">
        <v>295</v>
      </c>
      <c r="C631" s="191" t="s">
        <v>287</v>
      </c>
      <c r="D631" s="200">
        <v>43101</v>
      </c>
      <c r="E631" s="191">
        <v>3575</v>
      </c>
      <c r="F631" s="191">
        <v>0</v>
      </c>
      <c r="G631" s="191">
        <v>18.2</v>
      </c>
      <c r="H631" s="191">
        <v>18.2</v>
      </c>
      <c r="I631" s="191" t="s">
        <v>288</v>
      </c>
    </row>
    <row r="632" s="163" customFormat="1" ht="18" customHeight="1" spans="1:9">
      <c r="A632" s="191" t="s">
        <v>296</v>
      </c>
      <c r="B632" s="191" t="s">
        <v>295</v>
      </c>
      <c r="C632" s="191" t="s">
        <v>287</v>
      </c>
      <c r="D632" s="200">
        <v>43070</v>
      </c>
      <c r="E632" s="191">
        <v>3575</v>
      </c>
      <c r="F632" s="191">
        <v>0</v>
      </c>
      <c r="G632" s="191">
        <v>18.2</v>
      </c>
      <c r="H632" s="191">
        <v>18.2</v>
      </c>
      <c r="I632" s="191" t="s">
        <v>288</v>
      </c>
    </row>
    <row r="633" s="163" customFormat="1" ht="18" customHeight="1" spans="1:9">
      <c r="A633" s="191" t="s">
        <v>296</v>
      </c>
      <c r="B633" s="191" t="s">
        <v>295</v>
      </c>
      <c r="C633" s="191" t="s">
        <v>287</v>
      </c>
      <c r="D633" s="200">
        <v>43040</v>
      </c>
      <c r="E633" s="191">
        <v>3575</v>
      </c>
      <c r="F633" s="191">
        <v>0</v>
      </c>
      <c r="G633" s="191">
        <v>18.2</v>
      </c>
      <c r="H633" s="191">
        <v>18.2</v>
      </c>
      <c r="I633" s="191" t="s">
        <v>288</v>
      </c>
    </row>
    <row r="634" s="163" customFormat="1" ht="18" customHeight="1" spans="1:9">
      <c r="A634" s="191" t="s">
        <v>296</v>
      </c>
      <c r="B634" s="191" t="s">
        <v>295</v>
      </c>
      <c r="C634" s="191" t="s">
        <v>287</v>
      </c>
      <c r="D634" s="200">
        <v>43009</v>
      </c>
      <c r="E634" s="191">
        <v>3575</v>
      </c>
      <c r="F634" s="191">
        <v>0</v>
      </c>
      <c r="G634" s="191">
        <v>18.2</v>
      </c>
      <c r="H634" s="191">
        <v>18.2</v>
      </c>
      <c r="I634" s="191" t="s">
        <v>288</v>
      </c>
    </row>
    <row r="635" s="163" customFormat="1" ht="18" customHeight="1" spans="1:9">
      <c r="A635" s="191" t="s">
        <v>296</v>
      </c>
      <c r="B635" s="191" t="s">
        <v>295</v>
      </c>
      <c r="C635" s="191" t="s">
        <v>287</v>
      </c>
      <c r="D635" s="200">
        <v>42979</v>
      </c>
      <c r="E635" s="191">
        <v>3575</v>
      </c>
      <c r="F635" s="191">
        <v>0</v>
      </c>
      <c r="G635" s="191">
        <v>18.2</v>
      </c>
      <c r="H635" s="191">
        <v>18.2</v>
      </c>
      <c r="I635" s="191" t="s">
        <v>288</v>
      </c>
    </row>
    <row r="636" s="163" customFormat="1" ht="18" customHeight="1" spans="1:9">
      <c r="A636" s="191" t="s">
        <v>296</v>
      </c>
      <c r="B636" s="191" t="s">
        <v>295</v>
      </c>
      <c r="C636" s="191" t="s">
        <v>287</v>
      </c>
      <c r="D636" s="200">
        <v>42948</v>
      </c>
      <c r="E636" s="191">
        <v>3575</v>
      </c>
      <c r="F636" s="191">
        <v>0</v>
      </c>
      <c r="G636" s="191">
        <v>18.2</v>
      </c>
      <c r="H636" s="191">
        <v>18.2</v>
      </c>
      <c r="I636" s="191" t="s">
        <v>288</v>
      </c>
    </row>
    <row r="637" s="163" customFormat="1" ht="18" customHeight="1" spans="1:9">
      <c r="A637" s="191" t="s">
        <v>296</v>
      </c>
      <c r="B637" s="191" t="s">
        <v>295</v>
      </c>
      <c r="C637" s="191" t="s">
        <v>287</v>
      </c>
      <c r="D637" s="200">
        <v>42917</v>
      </c>
      <c r="E637" s="191">
        <v>3575</v>
      </c>
      <c r="F637" s="191">
        <v>0</v>
      </c>
      <c r="G637" s="191">
        <v>18.2</v>
      </c>
      <c r="H637" s="191">
        <v>18.2</v>
      </c>
      <c r="I637" s="191" t="s">
        <v>288</v>
      </c>
    </row>
    <row r="638" s="163" customFormat="1" ht="18" customHeight="1" spans="1:9">
      <c r="A638" s="191" t="s">
        <v>296</v>
      </c>
      <c r="B638" s="191" t="s">
        <v>295</v>
      </c>
      <c r="C638" s="191" t="s">
        <v>287</v>
      </c>
      <c r="D638" s="200">
        <v>42887</v>
      </c>
      <c r="E638" s="191">
        <v>3575</v>
      </c>
      <c r="F638" s="191">
        <v>0</v>
      </c>
      <c r="G638" s="191">
        <v>18.2</v>
      </c>
      <c r="H638" s="191">
        <v>18.2</v>
      </c>
      <c r="I638" s="191" t="s">
        <v>288</v>
      </c>
    </row>
    <row r="639" s="163" customFormat="1" ht="18" customHeight="1" spans="1:9">
      <c r="A639" s="191" t="s">
        <v>296</v>
      </c>
      <c r="B639" s="191" t="s">
        <v>295</v>
      </c>
      <c r="C639" s="191" t="s">
        <v>287</v>
      </c>
      <c r="D639" s="200">
        <v>42856</v>
      </c>
      <c r="E639" s="191">
        <v>3575</v>
      </c>
      <c r="F639" s="191">
        <v>0</v>
      </c>
      <c r="G639" s="191">
        <v>18.2</v>
      </c>
      <c r="H639" s="191">
        <v>18.2</v>
      </c>
      <c r="I639" s="191" t="s">
        <v>288</v>
      </c>
    </row>
    <row r="640" s="163" customFormat="1" ht="18" customHeight="1" spans="1:9">
      <c r="A640" s="191" t="s">
        <v>296</v>
      </c>
      <c r="B640" s="191" t="s">
        <v>295</v>
      </c>
      <c r="C640" s="191" t="s">
        <v>287</v>
      </c>
      <c r="D640" s="200">
        <v>42826</v>
      </c>
      <c r="E640" s="191">
        <v>3575</v>
      </c>
      <c r="F640" s="191">
        <v>0</v>
      </c>
      <c r="G640" s="191">
        <v>18.2</v>
      </c>
      <c r="H640" s="191">
        <v>18.2</v>
      </c>
      <c r="I640" s="191" t="s">
        <v>288</v>
      </c>
    </row>
    <row r="641" s="163" customFormat="1" ht="18" customHeight="1" spans="1:9">
      <c r="A641" s="191" t="s">
        <v>296</v>
      </c>
      <c r="B641" s="191" t="s">
        <v>295</v>
      </c>
      <c r="C641" s="191" t="s">
        <v>287</v>
      </c>
      <c r="D641" s="200">
        <v>42795</v>
      </c>
      <c r="E641" s="191">
        <v>3575</v>
      </c>
      <c r="F641" s="191">
        <v>0</v>
      </c>
      <c r="G641" s="191">
        <v>18.2</v>
      </c>
      <c r="H641" s="191">
        <v>18.2</v>
      </c>
      <c r="I641" s="191" t="s">
        <v>288</v>
      </c>
    </row>
    <row r="642" s="163" customFormat="1" ht="18" customHeight="1" spans="1:9">
      <c r="A642" s="191" t="s">
        <v>296</v>
      </c>
      <c r="B642" s="191" t="s">
        <v>295</v>
      </c>
      <c r="C642" s="191" t="s">
        <v>287</v>
      </c>
      <c r="D642" s="200">
        <v>42767</v>
      </c>
      <c r="E642" s="191">
        <v>3575</v>
      </c>
      <c r="F642" s="191">
        <v>0</v>
      </c>
      <c r="G642" s="191">
        <v>18.2</v>
      </c>
      <c r="H642" s="191">
        <v>18.2</v>
      </c>
      <c r="I642" s="191" t="s">
        <v>288</v>
      </c>
    </row>
    <row r="643" s="163" customFormat="1" ht="18" customHeight="1" spans="1:9">
      <c r="A643" s="191" t="s">
        <v>296</v>
      </c>
      <c r="B643" s="191" t="s">
        <v>295</v>
      </c>
      <c r="C643" s="191" t="s">
        <v>287</v>
      </c>
      <c r="D643" s="200">
        <v>42736</v>
      </c>
      <c r="E643" s="191">
        <v>3575</v>
      </c>
      <c r="F643" s="191">
        <v>0</v>
      </c>
      <c r="G643" s="191">
        <v>18.2</v>
      </c>
      <c r="H643" s="191">
        <v>18.2</v>
      </c>
      <c r="I643" s="191" t="s">
        <v>288</v>
      </c>
    </row>
    <row r="644" s="163" customFormat="1" ht="18" customHeight="1" spans="1:9">
      <c r="A644" s="191" t="s">
        <v>296</v>
      </c>
      <c r="B644" s="191" t="s">
        <v>295</v>
      </c>
      <c r="C644" s="191" t="s">
        <v>287</v>
      </c>
      <c r="D644" s="200">
        <v>42705</v>
      </c>
      <c r="E644" s="191">
        <v>3575</v>
      </c>
      <c r="F644" s="191">
        <v>0</v>
      </c>
      <c r="G644" s="191">
        <v>18.2</v>
      </c>
      <c r="H644" s="191">
        <v>18.2</v>
      </c>
      <c r="I644" s="191" t="s">
        <v>288</v>
      </c>
    </row>
    <row r="645" s="163" customFormat="1" ht="18" customHeight="1" spans="1:9">
      <c r="A645" s="191" t="s">
        <v>296</v>
      </c>
      <c r="B645" s="191" t="s">
        <v>295</v>
      </c>
      <c r="C645" s="191" t="s">
        <v>287</v>
      </c>
      <c r="D645" s="200">
        <v>42675</v>
      </c>
      <c r="E645" s="191">
        <v>3575</v>
      </c>
      <c r="F645" s="191">
        <v>0</v>
      </c>
      <c r="G645" s="191">
        <v>18.2</v>
      </c>
      <c r="H645" s="191">
        <v>18.2</v>
      </c>
      <c r="I645" s="191" t="s">
        <v>288</v>
      </c>
    </row>
    <row r="646" s="163" customFormat="1" ht="18" customHeight="1" spans="1:9">
      <c r="A646" s="191" t="s">
        <v>296</v>
      </c>
      <c r="B646" s="191" t="s">
        <v>295</v>
      </c>
      <c r="C646" s="191" t="s">
        <v>287</v>
      </c>
      <c r="D646" s="200">
        <v>42644</v>
      </c>
      <c r="E646" s="191">
        <v>3575</v>
      </c>
      <c r="F646" s="191">
        <v>0</v>
      </c>
      <c r="G646" s="191">
        <v>18.2</v>
      </c>
      <c r="H646" s="191">
        <v>18.2</v>
      </c>
      <c r="I646" s="191" t="s">
        <v>288</v>
      </c>
    </row>
    <row r="647" s="163" customFormat="1" ht="18" customHeight="1" spans="1:9">
      <c r="A647" s="191" t="s">
        <v>296</v>
      </c>
      <c r="B647" s="191" t="s">
        <v>295</v>
      </c>
      <c r="C647" s="191" t="s">
        <v>287</v>
      </c>
      <c r="D647" s="200">
        <v>42614</v>
      </c>
      <c r="E647" s="191">
        <v>3575</v>
      </c>
      <c r="F647" s="191">
        <v>0</v>
      </c>
      <c r="G647" s="191">
        <v>18.2</v>
      </c>
      <c r="H647" s="191">
        <v>18.2</v>
      </c>
      <c r="I647" s="191" t="s">
        <v>288</v>
      </c>
    </row>
    <row r="648" s="163" customFormat="1" ht="18" customHeight="1" spans="1:9">
      <c r="A648" s="191" t="s">
        <v>296</v>
      </c>
      <c r="B648" s="191" t="s">
        <v>295</v>
      </c>
      <c r="C648" s="191" t="s">
        <v>287</v>
      </c>
      <c r="D648" s="200">
        <v>42583</v>
      </c>
      <c r="E648" s="191">
        <v>3575</v>
      </c>
      <c r="F648" s="191">
        <v>0</v>
      </c>
      <c r="G648" s="191">
        <v>18.2</v>
      </c>
      <c r="H648" s="191">
        <v>18.2</v>
      </c>
      <c r="I648" s="191" t="s">
        <v>288</v>
      </c>
    </row>
    <row r="649" s="163" customFormat="1" ht="18" customHeight="1" spans="1:9">
      <c r="A649" s="191" t="s">
        <v>296</v>
      </c>
      <c r="B649" s="191" t="s">
        <v>295</v>
      </c>
      <c r="C649" s="191" t="s">
        <v>287</v>
      </c>
      <c r="D649" s="200">
        <v>42552</v>
      </c>
      <c r="E649" s="191">
        <v>3575</v>
      </c>
      <c r="F649" s="191">
        <v>0</v>
      </c>
      <c r="G649" s="191">
        <v>18.2</v>
      </c>
      <c r="H649" s="191">
        <v>18.2</v>
      </c>
      <c r="I649" s="191" t="s">
        <v>288</v>
      </c>
    </row>
    <row r="650" s="163" customFormat="1" ht="18" customHeight="1" spans="1:9">
      <c r="A650" s="191" t="s">
        <v>296</v>
      </c>
      <c r="B650" s="191" t="s">
        <v>295</v>
      </c>
      <c r="C650" s="191" t="s">
        <v>287</v>
      </c>
      <c r="D650" s="200">
        <v>42522</v>
      </c>
      <c r="E650" s="191">
        <v>3575</v>
      </c>
      <c r="F650" s="191">
        <v>0</v>
      </c>
      <c r="G650" s="191">
        <v>5.51</v>
      </c>
      <c r="H650" s="191">
        <v>5.51</v>
      </c>
      <c r="I650" s="191" t="s">
        <v>288</v>
      </c>
    </row>
    <row r="651" s="163" customFormat="1" ht="18" customHeight="1" spans="1:9">
      <c r="A651" s="191" t="s">
        <v>296</v>
      </c>
      <c r="B651" s="191" t="s">
        <v>295</v>
      </c>
      <c r="C651" s="191" t="s">
        <v>287</v>
      </c>
      <c r="D651" s="200">
        <v>42491</v>
      </c>
      <c r="E651" s="191">
        <v>3575</v>
      </c>
      <c r="F651" s="191">
        <v>0</v>
      </c>
      <c r="G651" s="191">
        <v>5.51</v>
      </c>
      <c r="H651" s="191">
        <v>5.51</v>
      </c>
      <c r="I651" s="191" t="s">
        <v>288</v>
      </c>
    </row>
    <row r="652" s="163" customFormat="1" ht="18" customHeight="1" spans="1:9">
      <c r="A652" s="191" t="s">
        <v>296</v>
      </c>
      <c r="B652" s="191" t="s">
        <v>295</v>
      </c>
      <c r="C652" s="191" t="s">
        <v>287</v>
      </c>
      <c r="D652" s="200">
        <v>42461</v>
      </c>
      <c r="E652" s="191">
        <v>3575</v>
      </c>
      <c r="F652" s="191">
        <v>0</v>
      </c>
      <c r="G652" s="191">
        <v>5.51</v>
      </c>
      <c r="H652" s="191">
        <v>5.51</v>
      </c>
      <c r="I652" s="191" t="s">
        <v>288</v>
      </c>
    </row>
    <row r="653" s="163" customFormat="1" ht="18" customHeight="1" spans="1:9">
      <c r="A653" s="191" t="s">
        <v>296</v>
      </c>
      <c r="B653" s="191" t="s">
        <v>295</v>
      </c>
      <c r="C653" s="191" t="s">
        <v>287</v>
      </c>
      <c r="D653" s="200">
        <v>42430</v>
      </c>
      <c r="E653" s="191">
        <v>3575</v>
      </c>
      <c r="F653" s="191">
        <v>0</v>
      </c>
      <c r="G653" s="191">
        <v>5.51</v>
      </c>
      <c r="H653" s="191">
        <v>5.51</v>
      </c>
      <c r="I653" s="191" t="s">
        <v>288</v>
      </c>
    </row>
    <row r="654" s="163" customFormat="1" ht="18" customHeight="1" spans="1:9">
      <c r="A654" s="191" t="s">
        <v>296</v>
      </c>
      <c r="B654" s="191" t="s">
        <v>295</v>
      </c>
      <c r="C654" s="191" t="s">
        <v>287</v>
      </c>
      <c r="D654" s="200">
        <v>42401</v>
      </c>
      <c r="E654" s="191">
        <v>3575</v>
      </c>
      <c r="F654" s="191">
        <v>0</v>
      </c>
      <c r="G654" s="191">
        <v>5.51</v>
      </c>
      <c r="H654" s="191">
        <v>5.51</v>
      </c>
      <c r="I654" s="191" t="s">
        <v>288</v>
      </c>
    </row>
    <row r="655" s="163" customFormat="1" ht="18" customHeight="1" spans="1:9">
      <c r="A655" s="191" t="s">
        <v>296</v>
      </c>
      <c r="B655" s="191" t="s">
        <v>295</v>
      </c>
      <c r="C655" s="191" t="s">
        <v>287</v>
      </c>
      <c r="D655" s="200">
        <v>42370</v>
      </c>
      <c r="E655" s="191">
        <v>3575</v>
      </c>
      <c r="F655" s="191">
        <v>0</v>
      </c>
      <c r="G655" s="191">
        <v>5.51</v>
      </c>
      <c r="H655" s="191">
        <v>5.51</v>
      </c>
      <c r="I655" s="191" t="s">
        <v>288</v>
      </c>
    </row>
    <row r="656" s="163" customFormat="1" ht="18" customHeight="1" spans="1:9">
      <c r="A656" s="191" t="s">
        <v>296</v>
      </c>
      <c r="B656" s="191" t="s">
        <v>295</v>
      </c>
      <c r="C656" s="191" t="s">
        <v>287</v>
      </c>
      <c r="D656" s="200">
        <v>42339</v>
      </c>
      <c r="E656" s="191">
        <v>3575</v>
      </c>
      <c r="F656" s="191">
        <v>0</v>
      </c>
      <c r="G656" s="191">
        <v>5.51</v>
      </c>
      <c r="H656" s="191">
        <v>5.51</v>
      </c>
      <c r="I656" s="191" t="s">
        <v>288</v>
      </c>
    </row>
    <row r="657" s="163" customFormat="1" ht="18" customHeight="1" spans="1:9">
      <c r="A657" s="191" t="s">
        <v>296</v>
      </c>
      <c r="B657" s="191" t="s">
        <v>295</v>
      </c>
      <c r="C657" s="191" t="s">
        <v>287</v>
      </c>
      <c r="D657" s="200">
        <v>42309</v>
      </c>
      <c r="E657" s="191">
        <v>3575</v>
      </c>
      <c r="F657" s="191">
        <v>0</v>
      </c>
      <c r="G657" s="191">
        <v>11.03</v>
      </c>
      <c r="H657" s="191">
        <v>11.03</v>
      </c>
      <c r="I657" s="191" t="s">
        <v>288</v>
      </c>
    </row>
    <row r="658" s="163" customFormat="1" ht="18" customHeight="1" spans="1:9">
      <c r="A658" s="191" t="s">
        <v>296</v>
      </c>
      <c r="B658" s="191" t="s">
        <v>295</v>
      </c>
      <c r="C658" s="191" t="s">
        <v>287</v>
      </c>
      <c r="D658" s="200">
        <v>42278</v>
      </c>
      <c r="E658" s="191">
        <v>3575</v>
      </c>
      <c r="F658" s="191">
        <v>0</v>
      </c>
      <c r="G658" s="191">
        <v>11.03</v>
      </c>
      <c r="H658" s="191">
        <v>11.03</v>
      </c>
      <c r="I658" s="191" t="s">
        <v>288</v>
      </c>
    </row>
    <row r="659" s="163" customFormat="1" ht="18" customHeight="1" spans="1:9">
      <c r="A659" s="191" t="s">
        <v>296</v>
      </c>
      <c r="B659" s="191" t="s">
        <v>295</v>
      </c>
      <c r="C659" s="191" t="s">
        <v>287</v>
      </c>
      <c r="D659" s="200">
        <v>42248</v>
      </c>
      <c r="E659" s="191">
        <v>3575</v>
      </c>
      <c r="F659" s="191">
        <v>0</v>
      </c>
      <c r="G659" s="191">
        <v>11.03</v>
      </c>
      <c r="H659" s="191">
        <v>11.03</v>
      </c>
      <c r="I659" s="191" t="s">
        <v>288</v>
      </c>
    </row>
    <row r="660" s="163" customFormat="1" ht="18" customHeight="1" spans="1:9">
      <c r="A660" s="191" t="s">
        <v>296</v>
      </c>
      <c r="B660" s="191" t="s">
        <v>295</v>
      </c>
      <c r="C660" s="191" t="s">
        <v>287</v>
      </c>
      <c r="D660" s="200">
        <v>42217</v>
      </c>
      <c r="E660" s="191">
        <v>3575</v>
      </c>
      <c r="F660" s="191">
        <v>0</v>
      </c>
      <c r="G660" s="191">
        <v>11.03</v>
      </c>
      <c r="H660" s="191">
        <v>11.03</v>
      </c>
      <c r="I660" s="191" t="s">
        <v>288</v>
      </c>
    </row>
    <row r="661" s="163" customFormat="1" ht="18" customHeight="1" spans="1:9">
      <c r="A661" s="191" t="s">
        <v>297</v>
      </c>
      <c r="B661" s="191" t="s">
        <v>295</v>
      </c>
      <c r="C661" s="191" t="s">
        <v>287</v>
      </c>
      <c r="D661" s="200">
        <v>42186</v>
      </c>
      <c r="E661" s="191">
        <v>2979</v>
      </c>
      <c r="F661" s="191">
        <v>0</v>
      </c>
      <c r="G661" s="191">
        <v>8.12</v>
      </c>
      <c r="H661" s="191">
        <v>8.12</v>
      </c>
      <c r="I661" s="191" t="s">
        <v>288</v>
      </c>
    </row>
    <row r="662" s="163" customFormat="1" ht="18" customHeight="1" spans="1:9">
      <c r="A662" s="191" t="s">
        <v>297</v>
      </c>
      <c r="B662" s="191" t="s">
        <v>295</v>
      </c>
      <c r="C662" s="191" t="s">
        <v>287</v>
      </c>
      <c r="D662" s="200">
        <v>42156</v>
      </c>
      <c r="E662" s="191">
        <v>2979</v>
      </c>
      <c r="F662" s="191">
        <v>0</v>
      </c>
      <c r="G662" s="191">
        <v>8.12</v>
      </c>
      <c r="H662" s="191">
        <v>8.12</v>
      </c>
      <c r="I662" s="191" t="s">
        <v>288</v>
      </c>
    </row>
    <row r="663" s="163" customFormat="1" ht="18" customHeight="1" spans="1:9">
      <c r="A663" s="191" t="s">
        <v>297</v>
      </c>
      <c r="B663" s="191" t="s">
        <v>295</v>
      </c>
      <c r="C663" s="191" t="s">
        <v>287</v>
      </c>
      <c r="D663" s="200">
        <v>42125</v>
      </c>
      <c r="E663" s="191">
        <v>2979</v>
      </c>
      <c r="F663" s="191">
        <v>0</v>
      </c>
      <c r="G663" s="191">
        <v>8.12</v>
      </c>
      <c r="H663" s="191">
        <v>8.12</v>
      </c>
      <c r="I663" s="191" t="s">
        <v>288</v>
      </c>
    </row>
    <row r="664" s="163" customFormat="1" ht="18" customHeight="1" spans="1:9">
      <c r="A664" s="191" t="s">
        <v>297</v>
      </c>
      <c r="B664" s="191" t="s">
        <v>295</v>
      </c>
      <c r="C664" s="191" t="s">
        <v>287</v>
      </c>
      <c r="D664" s="200">
        <v>42095</v>
      </c>
      <c r="E664" s="191">
        <v>2979</v>
      </c>
      <c r="F664" s="191">
        <v>0</v>
      </c>
      <c r="G664" s="191">
        <v>8.12</v>
      </c>
      <c r="H664" s="191">
        <v>8.12</v>
      </c>
      <c r="I664" s="191" t="s">
        <v>288</v>
      </c>
    </row>
    <row r="665" s="163" customFormat="1" ht="18" customHeight="1" spans="1:9">
      <c r="A665" s="191" t="s">
        <v>297</v>
      </c>
      <c r="B665" s="191" t="s">
        <v>295</v>
      </c>
      <c r="C665" s="191" t="s">
        <v>287</v>
      </c>
      <c r="D665" s="200">
        <v>42064</v>
      </c>
      <c r="E665" s="191">
        <v>2979</v>
      </c>
      <c r="F665" s="191">
        <v>0</v>
      </c>
      <c r="G665" s="191">
        <v>8.12</v>
      </c>
      <c r="H665" s="191">
        <v>8.12</v>
      </c>
      <c r="I665" s="191" t="s">
        <v>288</v>
      </c>
    </row>
    <row r="666" s="163" customFormat="1" ht="18" customHeight="1" spans="1:9">
      <c r="A666" s="191" t="s">
        <v>297</v>
      </c>
      <c r="B666" s="191" t="s">
        <v>295</v>
      </c>
      <c r="C666" s="191" t="s">
        <v>287</v>
      </c>
      <c r="D666" s="200">
        <v>42036</v>
      </c>
      <c r="E666" s="191">
        <v>2979</v>
      </c>
      <c r="F666" s="191">
        <v>0</v>
      </c>
      <c r="G666" s="191">
        <v>8</v>
      </c>
      <c r="H666" s="191">
        <v>8</v>
      </c>
      <c r="I666" s="191" t="s">
        <v>288</v>
      </c>
    </row>
    <row r="667" s="163" customFormat="1" ht="18" customHeight="1" spans="1:9">
      <c r="A667" s="191" t="s">
        <v>297</v>
      </c>
      <c r="B667" s="191" t="s">
        <v>295</v>
      </c>
      <c r="C667" s="191" t="s">
        <v>287</v>
      </c>
      <c r="D667" s="200">
        <v>42005</v>
      </c>
      <c r="E667" s="191">
        <v>1900</v>
      </c>
      <c r="F667" s="191">
        <v>0</v>
      </c>
      <c r="G667" s="191">
        <v>3.62</v>
      </c>
      <c r="H667" s="191">
        <v>3.62</v>
      </c>
      <c r="I667" s="191" t="s">
        <v>288</v>
      </c>
    </row>
    <row r="668" s="163" customFormat="1" ht="18" customHeight="1" spans="1:9">
      <c r="A668" s="191" t="s">
        <v>297</v>
      </c>
      <c r="B668" s="191" t="s">
        <v>295</v>
      </c>
      <c r="C668" s="191" t="s">
        <v>287</v>
      </c>
      <c r="D668" s="200">
        <v>41974</v>
      </c>
      <c r="E668" s="191">
        <v>1900</v>
      </c>
      <c r="F668" s="191">
        <v>0</v>
      </c>
      <c r="G668" s="191">
        <v>3.62</v>
      </c>
      <c r="H668" s="191">
        <v>3.62</v>
      </c>
      <c r="I668" s="191" t="s">
        <v>288</v>
      </c>
    </row>
    <row r="669" s="163" customFormat="1" ht="18" customHeight="1" spans="1:9">
      <c r="A669" s="191" t="s">
        <v>297</v>
      </c>
      <c r="B669" s="191" t="s">
        <v>295</v>
      </c>
      <c r="C669" s="191" t="s">
        <v>287</v>
      </c>
      <c r="D669" s="200">
        <v>41944</v>
      </c>
      <c r="E669" s="191">
        <v>1900</v>
      </c>
      <c r="F669" s="191">
        <v>0</v>
      </c>
      <c r="G669" s="191">
        <v>3.62</v>
      </c>
      <c r="H669" s="191">
        <v>3.62</v>
      </c>
      <c r="I669" s="191" t="s">
        <v>288</v>
      </c>
    </row>
    <row r="670" s="163" customFormat="1" ht="18" customHeight="1" spans="1:9">
      <c r="A670" s="191" t="s">
        <v>297</v>
      </c>
      <c r="B670" s="191" t="s">
        <v>295</v>
      </c>
      <c r="C670" s="191" t="s">
        <v>287</v>
      </c>
      <c r="D670" s="200">
        <v>41913</v>
      </c>
      <c r="E670" s="191">
        <v>1900</v>
      </c>
      <c r="F670" s="191">
        <v>0</v>
      </c>
      <c r="G670" s="191">
        <v>3.62</v>
      </c>
      <c r="H670" s="191">
        <v>3.62</v>
      </c>
      <c r="I670" s="191" t="s">
        <v>288</v>
      </c>
    </row>
    <row r="671" s="163" customFormat="1" ht="18" customHeight="1" spans="1:9">
      <c r="A671" s="191" t="s">
        <v>297</v>
      </c>
      <c r="B671" s="191" t="s">
        <v>295</v>
      </c>
      <c r="C671" s="191" t="s">
        <v>287</v>
      </c>
      <c r="D671" s="200">
        <v>41883</v>
      </c>
      <c r="E671" s="191">
        <v>1900</v>
      </c>
      <c r="F671" s="191">
        <v>0</v>
      </c>
      <c r="G671" s="191">
        <v>3.62</v>
      </c>
      <c r="H671" s="191">
        <v>3.62</v>
      </c>
      <c r="I671" s="191" t="s">
        <v>288</v>
      </c>
    </row>
    <row r="672" s="163" customFormat="1" ht="18" customHeight="1" spans="1:9">
      <c r="A672" s="191" t="s">
        <v>297</v>
      </c>
      <c r="B672" s="191" t="s">
        <v>295</v>
      </c>
      <c r="C672" s="191" t="s">
        <v>287</v>
      </c>
      <c r="D672" s="200">
        <v>41852</v>
      </c>
      <c r="E672" s="191">
        <v>1900</v>
      </c>
      <c r="F672" s="191">
        <v>0</v>
      </c>
      <c r="G672" s="191">
        <v>3.62</v>
      </c>
      <c r="H672" s="191">
        <v>3.62</v>
      </c>
      <c r="I672" s="191" t="s">
        <v>288</v>
      </c>
    </row>
    <row r="673" s="163" customFormat="1" ht="18" customHeight="1" spans="1:9">
      <c r="A673" s="191" t="s">
        <v>297</v>
      </c>
      <c r="B673" s="191" t="s">
        <v>295</v>
      </c>
      <c r="C673" s="191" t="s">
        <v>287</v>
      </c>
      <c r="D673" s="200">
        <v>41821</v>
      </c>
      <c r="E673" s="191">
        <v>1900</v>
      </c>
      <c r="F673" s="191">
        <v>0</v>
      </c>
      <c r="G673" s="191">
        <v>3.62</v>
      </c>
      <c r="H673" s="191">
        <v>3.62</v>
      </c>
      <c r="I673" s="191" t="s">
        <v>288</v>
      </c>
    </row>
    <row r="674" s="163" customFormat="1" ht="18" customHeight="1" spans="1:9">
      <c r="A674" s="191" t="s">
        <v>297</v>
      </c>
      <c r="B674" s="191" t="s">
        <v>295</v>
      </c>
      <c r="C674" s="191" t="s">
        <v>287</v>
      </c>
      <c r="D674" s="200">
        <v>41791</v>
      </c>
      <c r="E674" s="191">
        <v>1900</v>
      </c>
      <c r="F674" s="191">
        <v>0</v>
      </c>
      <c r="G674" s="191">
        <v>3.62</v>
      </c>
      <c r="H674" s="191">
        <v>3.62</v>
      </c>
      <c r="I674" s="191" t="s">
        <v>288</v>
      </c>
    </row>
    <row r="675" s="163" customFormat="1" ht="18" customHeight="1" spans="1:9">
      <c r="A675" s="191" t="s">
        <v>297</v>
      </c>
      <c r="B675" s="191" t="s">
        <v>295</v>
      </c>
      <c r="C675" s="191" t="s">
        <v>287</v>
      </c>
      <c r="D675" s="200">
        <v>41760</v>
      </c>
      <c r="E675" s="191">
        <v>1900</v>
      </c>
      <c r="F675" s="191">
        <v>0</v>
      </c>
      <c r="G675" s="191">
        <v>3.62</v>
      </c>
      <c r="H675" s="191">
        <v>3.62</v>
      </c>
      <c r="I675" s="191" t="s">
        <v>288</v>
      </c>
    </row>
    <row r="676" s="163" customFormat="1" ht="18" customHeight="1" spans="1:9">
      <c r="A676" s="191" t="s">
        <v>297</v>
      </c>
      <c r="B676" s="191" t="s">
        <v>295</v>
      </c>
      <c r="C676" s="191" t="s">
        <v>287</v>
      </c>
      <c r="D676" s="200">
        <v>41730</v>
      </c>
      <c r="E676" s="191">
        <v>1900</v>
      </c>
      <c r="F676" s="191">
        <v>0</v>
      </c>
      <c r="G676" s="191">
        <v>3.62</v>
      </c>
      <c r="H676" s="191">
        <v>3.62</v>
      </c>
      <c r="I676" s="191" t="s">
        <v>288</v>
      </c>
    </row>
    <row r="677" s="163" customFormat="1" ht="18" customHeight="1" spans="1:9">
      <c r="A677" s="191" t="s">
        <v>297</v>
      </c>
      <c r="B677" s="191" t="s">
        <v>295</v>
      </c>
      <c r="C677" s="191" t="s">
        <v>287</v>
      </c>
      <c r="D677" s="200">
        <v>41699</v>
      </c>
      <c r="E677" s="191">
        <v>1900</v>
      </c>
      <c r="F677" s="191">
        <v>0</v>
      </c>
      <c r="G677" s="191">
        <v>3.62</v>
      </c>
      <c r="H677" s="191">
        <v>3.62</v>
      </c>
      <c r="I677" s="191" t="s">
        <v>288</v>
      </c>
    </row>
    <row r="678" s="163" customFormat="1" ht="18" customHeight="1" spans="1:9">
      <c r="A678" s="191" t="s">
        <v>297</v>
      </c>
      <c r="B678" s="191" t="s">
        <v>295</v>
      </c>
      <c r="C678" s="191" t="s">
        <v>287</v>
      </c>
      <c r="D678" s="200">
        <v>41671</v>
      </c>
      <c r="E678" s="191">
        <v>1900</v>
      </c>
      <c r="F678" s="191">
        <v>0</v>
      </c>
      <c r="G678" s="191">
        <v>3.62</v>
      </c>
      <c r="H678" s="191">
        <v>3.62</v>
      </c>
      <c r="I678" s="191" t="s">
        <v>288</v>
      </c>
    </row>
    <row r="679" s="163" customFormat="1" ht="18" customHeight="1" spans="1:9">
      <c r="A679" s="191" t="s">
        <v>297</v>
      </c>
      <c r="B679" s="191" t="s">
        <v>295</v>
      </c>
      <c r="C679" s="191" t="s">
        <v>287</v>
      </c>
      <c r="D679" s="200">
        <v>41640</v>
      </c>
      <c r="E679" s="191">
        <v>3200</v>
      </c>
      <c r="F679" s="191">
        <v>0</v>
      </c>
      <c r="G679" s="191">
        <v>6.4</v>
      </c>
      <c r="H679" s="191">
        <v>6.4</v>
      </c>
      <c r="I679" s="191" t="s">
        <v>288</v>
      </c>
    </row>
    <row r="680" s="163" customFormat="1" ht="18" customHeight="1" spans="1:9">
      <c r="A680" s="191" t="s">
        <v>297</v>
      </c>
      <c r="B680" s="191" t="s">
        <v>295</v>
      </c>
      <c r="C680" s="191" t="s">
        <v>287</v>
      </c>
      <c r="D680" s="200">
        <v>41609</v>
      </c>
      <c r="E680" s="191">
        <v>3200</v>
      </c>
      <c r="F680" s="191">
        <v>0</v>
      </c>
      <c r="G680" s="191">
        <v>6.4</v>
      </c>
      <c r="H680" s="191">
        <v>6.4</v>
      </c>
      <c r="I680" s="191" t="s">
        <v>288</v>
      </c>
    </row>
    <row r="681" s="163" customFormat="1" ht="18" customHeight="1" spans="1:9">
      <c r="A681" s="191" t="s">
        <v>297</v>
      </c>
      <c r="B681" s="191" t="s">
        <v>295</v>
      </c>
      <c r="C681" s="191" t="s">
        <v>287</v>
      </c>
      <c r="D681" s="200">
        <v>41579</v>
      </c>
      <c r="E681" s="191">
        <v>3200</v>
      </c>
      <c r="F681" s="191">
        <v>0</v>
      </c>
      <c r="G681" s="191">
        <v>6.4</v>
      </c>
      <c r="H681" s="191">
        <v>6.4</v>
      </c>
      <c r="I681" s="191" t="s">
        <v>288</v>
      </c>
    </row>
    <row r="682" s="163" customFormat="1" ht="18" customHeight="1" spans="1:9">
      <c r="A682" s="191" t="s">
        <v>297</v>
      </c>
      <c r="B682" s="191" t="s">
        <v>295</v>
      </c>
      <c r="C682" s="191" t="s">
        <v>287</v>
      </c>
      <c r="D682" s="200">
        <v>41548</v>
      </c>
      <c r="E682" s="191">
        <v>3200</v>
      </c>
      <c r="F682" s="191">
        <v>0</v>
      </c>
      <c r="G682" s="191">
        <v>6.4</v>
      </c>
      <c r="H682" s="191">
        <v>6.4</v>
      </c>
      <c r="I682" s="191" t="s">
        <v>288</v>
      </c>
    </row>
    <row r="683" s="163" customFormat="1" ht="18" customHeight="1" spans="1:9">
      <c r="A683" s="191" t="s">
        <v>297</v>
      </c>
      <c r="B683" s="191" t="s">
        <v>295</v>
      </c>
      <c r="C683" s="191" t="s">
        <v>287</v>
      </c>
      <c r="D683" s="200">
        <v>41518</v>
      </c>
      <c r="E683" s="191">
        <v>3200</v>
      </c>
      <c r="F683" s="191">
        <v>0</v>
      </c>
      <c r="G683" s="191">
        <v>6.4</v>
      </c>
      <c r="H683" s="191">
        <v>6.4</v>
      </c>
      <c r="I683" s="191" t="s">
        <v>288</v>
      </c>
    </row>
    <row r="684" s="163" customFormat="1" ht="18" customHeight="1" spans="1:9">
      <c r="A684" s="191" t="s">
        <v>297</v>
      </c>
      <c r="B684" s="191" t="s">
        <v>295</v>
      </c>
      <c r="C684" s="191" t="s">
        <v>287</v>
      </c>
      <c r="D684" s="200">
        <v>41487</v>
      </c>
      <c r="E684" s="191">
        <v>3200</v>
      </c>
      <c r="F684" s="191">
        <v>0</v>
      </c>
      <c r="G684" s="191">
        <v>6.4</v>
      </c>
      <c r="H684" s="191">
        <v>6.4</v>
      </c>
      <c r="I684" s="191" t="s">
        <v>288</v>
      </c>
    </row>
    <row r="685" s="163" customFormat="1" ht="18" customHeight="1" spans="1:9">
      <c r="A685" s="191" t="s">
        <v>297</v>
      </c>
      <c r="B685" s="191" t="s">
        <v>295</v>
      </c>
      <c r="C685" s="191" t="s">
        <v>287</v>
      </c>
      <c r="D685" s="200">
        <v>41456</v>
      </c>
      <c r="E685" s="191">
        <v>3200</v>
      </c>
      <c r="F685" s="191">
        <v>0</v>
      </c>
      <c r="G685" s="191">
        <v>6.4</v>
      </c>
      <c r="H685" s="191">
        <v>6.4</v>
      </c>
      <c r="I685" s="191" t="s">
        <v>288</v>
      </c>
    </row>
    <row r="686" s="163" customFormat="1" ht="18" customHeight="1" spans="1:9">
      <c r="A686" s="191" t="s">
        <v>297</v>
      </c>
      <c r="B686" s="191" t="s">
        <v>295</v>
      </c>
      <c r="C686" s="191" t="s">
        <v>287</v>
      </c>
      <c r="D686" s="200">
        <v>41426</v>
      </c>
      <c r="E686" s="191">
        <v>3200</v>
      </c>
      <c r="F686" s="191">
        <v>0</v>
      </c>
      <c r="G686" s="191">
        <v>6.4</v>
      </c>
      <c r="H686" s="191">
        <v>6.4</v>
      </c>
      <c r="I686" s="191" t="s">
        <v>288</v>
      </c>
    </row>
    <row r="687" s="163" customFormat="1" ht="18" customHeight="1" spans="1:9">
      <c r="A687" s="191" t="s">
        <v>297</v>
      </c>
      <c r="B687" s="191" t="s">
        <v>295</v>
      </c>
      <c r="C687" s="191" t="s">
        <v>287</v>
      </c>
      <c r="D687" s="200">
        <v>41395</v>
      </c>
      <c r="E687" s="191">
        <v>3200</v>
      </c>
      <c r="F687" s="191">
        <v>0</v>
      </c>
      <c r="G687" s="191">
        <v>6.4</v>
      </c>
      <c r="H687" s="191">
        <v>6.4</v>
      </c>
      <c r="I687" s="191" t="s">
        <v>288</v>
      </c>
    </row>
    <row r="688" s="163" customFormat="1" ht="18" customHeight="1" spans="1:9">
      <c r="A688" s="191" t="s">
        <v>297</v>
      </c>
      <c r="B688" s="191" t="s">
        <v>295</v>
      </c>
      <c r="C688" s="191" t="s">
        <v>287</v>
      </c>
      <c r="D688" s="200">
        <v>41365</v>
      </c>
      <c r="E688" s="191">
        <v>3200</v>
      </c>
      <c r="F688" s="191">
        <v>0</v>
      </c>
      <c r="G688" s="191">
        <v>6.4</v>
      </c>
      <c r="H688" s="191">
        <v>6.4</v>
      </c>
      <c r="I688" s="191" t="s">
        <v>288</v>
      </c>
    </row>
    <row r="689" s="163" customFormat="1" ht="18" customHeight="1" spans="1:9">
      <c r="A689" s="191" t="s">
        <v>297</v>
      </c>
      <c r="B689" s="191" t="s">
        <v>295</v>
      </c>
      <c r="C689" s="191" t="s">
        <v>287</v>
      </c>
      <c r="D689" s="200">
        <v>41334</v>
      </c>
      <c r="E689" s="191">
        <v>3200</v>
      </c>
      <c r="F689" s="191">
        <v>0</v>
      </c>
      <c r="G689" s="191">
        <v>6.4</v>
      </c>
      <c r="H689" s="191">
        <v>6.4</v>
      </c>
      <c r="I689" s="191" t="s">
        <v>288</v>
      </c>
    </row>
    <row r="690" s="163" customFormat="1" ht="18" customHeight="1" spans="1:9">
      <c r="A690" s="191" t="s">
        <v>297</v>
      </c>
      <c r="B690" s="191" t="s">
        <v>295</v>
      </c>
      <c r="C690" s="191" t="s">
        <v>287</v>
      </c>
      <c r="D690" s="200">
        <v>41306</v>
      </c>
      <c r="E690" s="191">
        <v>3200</v>
      </c>
      <c r="F690" s="191">
        <v>0</v>
      </c>
      <c r="G690" s="191">
        <v>6</v>
      </c>
      <c r="H690" s="191">
        <v>6</v>
      </c>
      <c r="I690" s="191" t="s">
        <v>288</v>
      </c>
    </row>
    <row r="691" s="163" customFormat="1" ht="18" customHeight="1" spans="1:9">
      <c r="A691" s="191" t="s">
        <v>297</v>
      </c>
      <c r="B691" s="191" t="s">
        <v>295</v>
      </c>
      <c r="C691" s="191" t="s">
        <v>287</v>
      </c>
      <c r="D691" s="200">
        <v>41275</v>
      </c>
      <c r="E691" s="191">
        <v>3200</v>
      </c>
      <c r="F691" s="191">
        <v>0</v>
      </c>
      <c r="G691" s="191">
        <v>6</v>
      </c>
      <c r="H691" s="191">
        <v>6</v>
      </c>
      <c r="I691" s="191" t="s">
        <v>288</v>
      </c>
    </row>
    <row r="692" s="163" customFormat="1" ht="18" customHeight="1" spans="1:9">
      <c r="A692" s="191" t="s">
        <v>297</v>
      </c>
      <c r="B692" s="191" t="s">
        <v>295</v>
      </c>
      <c r="C692" s="191" t="s">
        <v>287</v>
      </c>
      <c r="D692" s="200">
        <v>41244</v>
      </c>
      <c r="E692" s="191">
        <v>3200</v>
      </c>
      <c r="F692" s="191">
        <v>0</v>
      </c>
      <c r="G692" s="191">
        <v>6</v>
      </c>
      <c r="H692" s="191">
        <v>6</v>
      </c>
      <c r="I692" s="191" t="s">
        <v>288</v>
      </c>
    </row>
    <row r="693" s="163" customFormat="1" ht="18" customHeight="1" spans="1:9">
      <c r="A693" s="191" t="s">
        <v>297</v>
      </c>
      <c r="B693" s="191" t="s">
        <v>295</v>
      </c>
      <c r="C693" s="191" t="s">
        <v>287</v>
      </c>
      <c r="D693" s="200">
        <v>41214</v>
      </c>
      <c r="E693" s="191">
        <v>3200</v>
      </c>
      <c r="F693" s="191">
        <v>0</v>
      </c>
      <c r="G693" s="191">
        <v>6</v>
      </c>
      <c r="H693" s="191">
        <v>6</v>
      </c>
      <c r="I693" s="191" t="s">
        <v>288</v>
      </c>
    </row>
    <row r="694" s="163" customFormat="1" ht="18" customHeight="1" spans="1:9">
      <c r="A694" s="191" t="s">
        <v>297</v>
      </c>
      <c r="B694" s="191" t="s">
        <v>295</v>
      </c>
      <c r="C694" s="191" t="s">
        <v>287</v>
      </c>
      <c r="D694" s="200">
        <v>41183</v>
      </c>
      <c r="E694" s="191">
        <v>3200</v>
      </c>
      <c r="F694" s="191">
        <v>0</v>
      </c>
      <c r="G694" s="191">
        <v>6</v>
      </c>
      <c r="H694" s="191">
        <v>6</v>
      </c>
      <c r="I694" s="191" t="s">
        <v>288</v>
      </c>
    </row>
    <row r="695" s="163" customFormat="1" ht="18" customHeight="1" spans="1:9">
      <c r="A695" s="191" t="s">
        <v>297</v>
      </c>
      <c r="B695" s="191" t="s">
        <v>295</v>
      </c>
      <c r="C695" s="191" t="s">
        <v>287</v>
      </c>
      <c r="D695" s="200">
        <v>41153</v>
      </c>
      <c r="E695" s="191">
        <v>3200</v>
      </c>
      <c r="F695" s="191">
        <v>0</v>
      </c>
      <c r="G695" s="191">
        <v>6</v>
      </c>
      <c r="H695" s="191">
        <v>6</v>
      </c>
      <c r="I695" s="191" t="s">
        <v>288</v>
      </c>
    </row>
    <row r="696" s="163" customFormat="1" ht="18" customHeight="1" spans="1:9">
      <c r="A696" s="191" t="s">
        <v>297</v>
      </c>
      <c r="B696" s="191" t="s">
        <v>295</v>
      </c>
      <c r="C696" s="191" t="s">
        <v>287</v>
      </c>
      <c r="D696" s="200">
        <v>41122</v>
      </c>
      <c r="E696" s="191">
        <v>3200</v>
      </c>
      <c r="F696" s="191">
        <v>0</v>
      </c>
      <c r="G696" s="191">
        <v>6</v>
      </c>
      <c r="H696" s="191">
        <v>6</v>
      </c>
      <c r="I696" s="191" t="s">
        <v>288</v>
      </c>
    </row>
    <row r="697" s="163" customFormat="1" ht="18" customHeight="1" spans="1:9">
      <c r="A697" s="191" t="s">
        <v>297</v>
      </c>
      <c r="B697" s="191" t="s">
        <v>295</v>
      </c>
      <c r="C697" s="191" t="s">
        <v>287</v>
      </c>
      <c r="D697" s="200">
        <v>41091</v>
      </c>
      <c r="E697" s="191">
        <v>3200</v>
      </c>
      <c r="F697" s="191">
        <v>0</v>
      </c>
      <c r="G697" s="191">
        <v>6</v>
      </c>
      <c r="H697" s="191">
        <v>6</v>
      </c>
      <c r="I697" s="191" t="s">
        <v>288</v>
      </c>
    </row>
    <row r="698" s="163" customFormat="1" ht="18" customHeight="1" spans="1:9">
      <c r="A698" s="191" t="s">
        <v>297</v>
      </c>
      <c r="B698" s="191" t="s">
        <v>295</v>
      </c>
      <c r="C698" s="191" t="s">
        <v>287</v>
      </c>
      <c r="D698" s="200">
        <v>41061</v>
      </c>
      <c r="E698" s="191">
        <v>3200</v>
      </c>
      <c r="F698" s="191">
        <v>0</v>
      </c>
      <c r="G698" s="191">
        <v>7.5</v>
      </c>
      <c r="H698" s="191">
        <v>7.5</v>
      </c>
      <c r="I698" s="191" t="s">
        <v>288</v>
      </c>
    </row>
    <row r="699" s="163" customFormat="1" ht="18" customHeight="1" spans="1:9">
      <c r="A699" s="191" t="s">
        <v>297</v>
      </c>
      <c r="B699" s="191" t="s">
        <v>295</v>
      </c>
      <c r="C699" s="191" t="s">
        <v>287</v>
      </c>
      <c r="D699" s="200">
        <v>41000</v>
      </c>
      <c r="E699" s="191">
        <v>1500</v>
      </c>
      <c r="F699" s="191">
        <v>0</v>
      </c>
      <c r="G699" s="191">
        <v>51</v>
      </c>
      <c r="H699" s="191">
        <v>51</v>
      </c>
      <c r="I699" s="191" t="s">
        <v>288</v>
      </c>
    </row>
    <row r="700" s="163" customFormat="1" ht="18" customHeight="1" spans="1:9">
      <c r="A700" s="191" t="s">
        <v>297</v>
      </c>
      <c r="B700" s="191" t="s">
        <v>295</v>
      </c>
      <c r="C700" s="191" t="s">
        <v>287</v>
      </c>
      <c r="D700" s="200">
        <v>40969</v>
      </c>
      <c r="E700" s="191">
        <v>1500</v>
      </c>
      <c r="F700" s="191">
        <v>0</v>
      </c>
      <c r="G700" s="191">
        <v>51</v>
      </c>
      <c r="H700" s="191">
        <v>51</v>
      </c>
      <c r="I700" s="191" t="s">
        <v>288</v>
      </c>
    </row>
    <row r="701" s="163" customFormat="1" ht="18" customHeight="1" spans="1:9">
      <c r="A701" s="191" t="s">
        <v>297</v>
      </c>
      <c r="B701" s="191" t="s">
        <v>295</v>
      </c>
      <c r="C701" s="191" t="s">
        <v>287</v>
      </c>
      <c r="D701" s="200">
        <v>40940</v>
      </c>
      <c r="E701" s="191">
        <v>1500</v>
      </c>
      <c r="F701" s="191">
        <v>0</v>
      </c>
      <c r="G701" s="191">
        <v>51</v>
      </c>
      <c r="H701" s="191">
        <v>51</v>
      </c>
      <c r="I701" s="191" t="s">
        <v>288</v>
      </c>
    </row>
    <row r="702" s="163" customFormat="1" ht="18" customHeight="1" spans="1:9">
      <c r="A702" s="191" t="s">
        <v>297</v>
      </c>
      <c r="B702" s="191" t="s">
        <v>295</v>
      </c>
      <c r="C702" s="191" t="s">
        <v>287</v>
      </c>
      <c r="D702" s="200">
        <v>40909</v>
      </c>
      <c r="E702" s="191">
        <v>1500</v>
      </c>
      <c r="F702" s="191">
        <v>0</v>
      </c>
      <c r="G702" s="191">
        <v>51</v>
      </c>
      <c r="H702" s="191">
        <v>51</v>
      </c>
      <c r="I702" s="191" t="s">
        <v>288</v>
      </c>
    </row>
    <row r="703" s="163" customFormat="1" ht="18" customHeight="1" spans="1:9">
      <c r="A703" s="191" t="s">
        <v>297</v>
      </c>
      <c r="B703" s="191" t="s">
        <v>295</v>
      </c>
      <c r="C703" s="191" t="s">
        <v>287</v>
      </c>
      <c r="D703" s="200">
        <v>40878</v>
      </c>
      <c r="E703" s="191">
        <v>1500</v>
      </c>
      <c r="F703" s="191">
        <v>0</v>
      </c>
      <c r="G703" s="191">
        <v>51</v>
      </c>
      <c r="H703" s="191">
        <v>51</v>
      </c>
      <c r="I703" s="191" t="s">
        <v>288</v>
      </c>
    </row>
    <row r="704" s="163" customFormat="1" ht="18" customHeight="1" spans="1:9">
      <c r="A704" s="191" t="s">
        <v>297</v>
      </c>
      <c r="B704" s="191" t="s">
        <v>295</v>
      </c>
      <c r="C704" s="191" t="s">
        <v>287</v>
      </c>
      <c r="D704" s="200">
        <v>40848</v>
      </c>
      <c r="E704" s="191">
        <v>1500</v>
      </c>
      <c r="F704" s="191">
        <v>0</v>
      </c>
      <c r="G704" s="191">
        <v>51</v>
      </c>
      <c r="H704" s="191">
        <v>51</v>
      </c>
      <c r="I704" s="191" t="s">
        <v>288</v>
      </c>
    </row>
    <row r="705" s="163" customFormat="1" ht="18" customHeight="1" spans="1:9">
      <c r="A705" s="191" t="s">
        <v>297</v>
      </c>
      <c r="B705" s="191" t="s">
        <v>295</v>
      </c>
      <c r="C705" s="191" t="s">
        <v>287</v>
      </c>
      <c r="D705" s="200">
        <v>40817</v>
      </c>
      <c r="E705" s="191">
        <v>1500</v>
      </c>
      <c r="F705" s="191">
        <v>0</v>
      </c>
      <c r="G705" s="191">
        <v>51</v>
      </c>
      <c r="H705" s="191">
        <v>51</v>
      </c>
      <c r="I705" s="191" t="s">
        <v>288</v>
      </c>
    </row>
    <row r="706" s="163" customFormat="1" ht="18" customHeight="1" spans="1:9">
      <c r="A706" s="191" t="s">
        <v>297</v>
      </c>
      <c r="B706" s="191" t="s">
        <v>295</v>
      </c>
      <c r="C706" s="191" t="s">
        <v>287</v>
      </c>
      <c r="D706" s="200">
        <v>40787</v>
      </c>
      <c r="E706" s="191">
        <v>1500</v>
      </c>
      <c r="F706" s="191">
        <v>0</v>
      </c>
      <c r="G706" s="191">
        <v>51</v>
      </c>
      <c r="H706" s="191">
        <v>51</v>
      </c>
      <c r="I706" s="191" t="s">
        <v>288</v>
      </c>
    </row>
    <row r="707" s="163" customFormat="1" ht="18" customHeight="1" spans="1:9">
      <c r="A707" s="191" t="s">
        <v>297</v>
      </c>
      <c r="B707" s="191" t="s">
        <v>295</v>
      </c>
      <c r="C707" s="191" t="s">
        <v>287</v>
      </c>
      <c r="D707" s="200">
        <v>40756</v>
      </c>
      <c r="E707" s="191">
        <v>1500</v>
      </c>
      <c r="F707" s="191">
        <v>0</v>
      </c>
      <c r="G707" s="191">
        <v>51</v>
      </c>
      <c r="H707" s="191">
        <v>51</v>
      </c>
      <c r="I707" s="191" t="s">
        <v>288</v>
      </c>
    </row>
    <row r="708" s="163" customFormat="1" ht="18" customHeight="1" spans="1:9">
      <c r="A708" s="191" t="s">
        <v>297</v>
      </c>
      <c r="B708" s="191" t="s">
        <v>295</v>
      </c>
      <c r="C708" s="191" t="s">
        <v>287</v>
      </c>
      <c r="D708" s="200">
        <v>40725</v>
      </c>
      <c r="E708" s="191">
        <v>1500</v>
      </c>
      <c r="F708" s="191">
        <v>0</v>
      </c>
      <c r="G708" s="191">
        <v>51</v>
      </c>
      <c r="H708" s="191">
        <v>51</v>
      </c>
      <c r="I708" s="191" t="s">
        <v>288</v>
      </c>
    </row>
    <row r="709" s="163" customFormat="1" ht="18" customHeight="1" spans="1:9">
      <c r="A709" s="191" t="s">
        <v>297</v>
      </c>
      <c r="B709" s="191" t="s">
        <v>295</v>
      </c>
      <c r="C709" s="191" t="s">
        <v>287</v>
      </c>
      <c r="D709" s="200">
        <v>40695</v>
      </c>
      <c r="E709" s="191">
        <v>1500</v>
      </c>
      <c r="F709" s="191">
        <v>0</v>
      </c>
      <c r="G709" s="191">
        <v>25.5</v>
      </c>
      <c r="H709" s="191">
        <v>25.5</v>
      </c>
      <c r="I709" s="191" t="s">
        <v>288</v>
      </c>
    </row>
    <row r="710" s="163" customFormat="1" ht="18" customHeight="1" spans="1:9">
      <c r="A710" s="191" t="s">
        <v>297</v>
      </c>
      <c r="B710" s="191" t="s">
        <v>295</v>
      </c>
      <c r="C710" s="191" t="s">
        <v>287</v>
      </c>
      <c r="D710" s="200">
        <v>40664</v>
      </c>
      <c r="E710" s="191">
        <v>1500</v>
      </c>
      <c r="F710" s="191">
        <v>0</v>
      </c>
      <c r="G710" s="191">
        <v>25.5</v>
      </c>
      <c r="H710" s="191">
        <v>25.5</v>
      </c>
      <c r="I710" s="191" t="s">
        <v>288</v>
      </c>
    </row>
    <row r="711" s="163" customFormat="1" ht="18" customHeight="1" spans="1:9">
      <c r="A711" s="191" t="s">
        <v>297</v>
      </c>
      <c r="B711" s="191" t="s">
        <v>295</v>
      </c>
      <c r="C711" s="191" t="s">
        <v>287</v>
      </c>
      <c r="D711" s="200">
        <v>40634</v>
      </c>
      <c r="E711" s="191">
        <v>1500</v>
      </c>
      <c r="F711" s="191">
        <v>0</v>
      </c>
      <c r="G711" s="191">
        <v>25.5</v>
      </c>
      <c r="H711" s="191">
        <v>25.5</v>
      </c>
      <c r="I711" s="191" t="s">
        <v>288</v>
      </c>
    </row>
    <row r="712" s="163" customFormat="1" ht="18" customHeight="1" spans="1:9">
      <c r="A712" s="191" t="s">
        <v>297</v>
      </c>
      <c r="B712" s="191" t="s">
        <v>295</v>
      </c>
      <c r="C712" s="191" t="s">
        <v>287</v>
      </c>
      <c r="D712" s="200">
        <v>40603</v>
      </c>
      <c r="E712" s="191">
        <v>8000</v>
      </c>
      <c r="F712" s="191">
        <v>0</v>
      </c>
      <c r="G712" s="191">
        <v>25.5</v>
      </c>
      <c r="H712" s="191">
        <v>25.5</v>
      </c>
      <c r="I712" s="191" t="s">
        <v>288</v>
      </c>
    </row>
    <row r="713" s="163" customFormat="1" ht="18" customHeight="1" spans="1:9">
      <c r="A713" s="191" t="s">
        <v>297</v>
      </c>
      <c r="B713" s="191" t="s">
        <v>295</v>
      </c>
      <c r="C713" s="191" t="s">
        <v>287</v>
      </c>
      <c r="D713" s="200">
        <v>40575</v>
      </c>
      <c r="E713" s="191">
        <v>8000</v>
      </c>
      <c r="F713" s="191">
        <v>0</v>
      </c>
      <c r="G713" s="191">
        <v>22.5</v>
      </c>
      <c r="H713" s="191">
        <v>22.5</v>
      </c>
      <c r="I713" s="191" t="s">
        <v>288</v>
      </c>
    </row>
    <row r="714" s="163" customFormat="1" ht="18" customHeight="1" spans="1:9">
      <c r="A714" s="191" t="s">
        <v>297</v>
      </c>
      <c r="B714" s="191" t="s">
        <v>295</v>
      </c>
      <c r="C714" s="191" t="s">
        <v>287</v>
      </c>
      <c r="D714" s="200">
        <v>40544</v>
      </c>
      <c r="E714" s="191">
        <v>8000</v>
      </c>
      <c r="F714" s="191">
        <v>0</v>
      </c>
      <c r="G714" s="191">
        <v>22.5</v>
      </c>
      <c r="H714" s="191">
        <v>22.5</v>
      </c>
      <c r="I714" s="191" t="s">
        <v>288</v>
      </c>
    </row>
    <row r="715" s="163" customFormat="1" ht="18" customHeight="1" spans="1:9">
      <c r="A715" s="191" t="s">
        <v>297</v>
      </c>
      <c r="B715" s="191" t="s">
        <v>295</v>
      </c>
      <c r="C715" s="191" t="s">
        <v>287</v>
      </c>
      <c r="D715" s="200">
        <v>40513</v>
      </c>
      <c r="E715" s="191">
        <v>8000</v>
      </c>
      <c r="F715" s="191">
        <v>0</v>
      </c>
      <c r="G715" s="191">
        <v>22.5</v>
      </c>
      <c r="H715" s="191">
        <v>22.5</v>
      </c>
      <c r="I715" s="191" t="s">
        <v>288</v>
      </c>
    </row>
    <row r="716" s="163" customFormat="1" ht="18" customHeight="1" spans="1:9">
      <c r="A716" s="191" t="s">
        <v>297</v>
      </c>
      <c r="B716" s="191" t="s">
        <v>295</v>
      </c>
      <c r="C716" s="191" t="s">
        <v>287</v>
      </c>
      <c r="D716" s="200">
        <v>40483</v>
      </c>
      <c r="E716" s="191">
        <v>8000</v>
      </c>
      <c r="F716" s="191">
        <v>0</v>
      </c>
      <c r="G716" s="191">
        <v>22.5</v>
      </c>
      <c r="H716" s="191">
        <v>22.5</v>
      </c>
      <c r="I716" s="191" t="s">
        <v>288</v>
      </c>
    </row>
    <row r="717" s="163" customFormat="1" ht="18" customHeight="1" spans="1:9">
      <c r="A717" s="191" t="s">
        <v>297</v>
      </c>
      <c r="B717" s="191" t="s">
        <v>295</v>
      </c>
      <c r="C717" s="191" t="s">
        <v>287</v>
      </c>
      <c r="D717" s="200">
        <v>40452</v>
      </c>
      <c r="E717" s="191">
        <v>8000</v>
      </c>
      <c r="F717" s="191">
        <v>0</v>
      </c>
      <c r="G717" s="191">
        <v>22.5</v>
      </c>
      <c r="H717" s="191">
        <v>22.5</v>
      </c>
      <c r="I717" s="191" t="s">
        <v>288</v>
      </c>
    </row>
    <row r="718" s="163" customFormat="1" ht="18" customHeight="1" spans="1:9">
      <c r="A718" s="191" t="s">
        <v>297</v>
      </c>
      <c r="B718" s="191" t="s">
        <v>295</v>
      </c>
      <c r="C718" s="191" t="s">
        <v>287</v>
      </c>
      <c r="D718" s="200">
        <v>40422</v>
      </c>
      <c r="E718" s="191">
        <v>8000</v>
      </c>
      <c r="F718" s="191">
        <v>0</v>
      </c>
      <c r="G718" s="191">
        <v>22.5</v>
      </c>
      <c r="H718" s="191">
        <v>22.5</v>
      </c>
      <c r="I718" s="191" t="s">
        <v>288</v>
      </c>
    </row>
    <row r="719" s="163" customFormat="1" ht="18" customHeight="1" spans="1:9">
      <c r="A719" s="191" t="s">
        <v>297</v>
      </c>
      <c r="B719" s="191" t="s">
        <v>295</v>
      </c>
      <c r="C719" s="191" t="s">
        <v>287</v>
      </c>
      <c r="D719" s="200">
        <v>40391</v>
      </c>
      <c r="E719" s="191">
        <v>8000</v>
      </c>
      <c r="F719" s="191">
        <v>0</v>
      </c>
      <c r="G719" s="191">
        <v>22.5</v>
      </c>
      <c r="H719" s="191">
        <v>22.5</v>
      </c>
      <c r="I719" s="191" t="s">
        <v>288</v>
      </c>
    </row>
    <row r="720" s="163" customFormat="1" ht="18" customHeight="1" spans="1:9">
      <c r="A720" s="191" t="s">
        <v>297</v>
      </c>
      <c r="B720" s="191" t="s">
        <v>295</v>
      </c>
      <c r="C720" s="191" t="s">
        <v>287</v>
      </c>
      <c r="D720" s="200">
        <v>40360</v>
      </c>
      <c r="E720" s="191">
        <v>8000</v>
      </c>
      <c r="F720" s="191">
        <v>0</v>
      </c>
      <c r="G720" s="191">
        <v>22.5</v>
      </c>
      <c r="H720" s="191">
        <v>22.5</v>
      </c>
      <c r="I720" s="191" t="s">
        <v>288</v>
      </c>
    </row>
    <row r="721" s="163" customFormat="1" ht="18" customHeight="1" spans="1:9">
      <c r="A721" s="191" t="s">
        <v>297</v>
      </c>
      <c r="B721" s="191" t="s">
        <v>295</v>
      </c>
      <c r="C721" s="191" t="s">
        <v>287</v>
      </c>
      <c r="D721" s="200">
        <v>40330</v>
      </c>
      <c r="E721" s="191">
        <v>8000</v>
      </c>
      <c r="F721" s="191">
        <v>0</v>
      </c>
      <c r="G721" s="191">
        <v>22.5</v>
      </c>
      <c r="H721" s="191">
        <v>22.5</v>
      </c>
      <c r="I721" s="191" t="s">
        <v>288</v>
      </c>
    </row>
    <row r="722" s="163" customFormat="1" ht="18" customHeight="1" spans="1:9">
      <c r="A722" s="191" t="s">
        <v>297</v>
      </c>
      <c r="B722" s="191" t="s">
        <v>295</v>
      </c>
      <c r="C722" s="191" t="s">
        <v>287</v>
      </c>
      <c r="D722" s="200">
        <v>40299</v>
      </c>
      <c r="E722" s="191">
        <v>8000</v>
      </c>
      <c r="F722" s="191">
        <v>0</v>
      </c>
      <c r="G722" s="191">
        <v>22.5</v>
      </c>
      <c r="H722" s="191">
        <v>22.5</v>
      </c>
      <c r="I722" s="191" t="s">
        <v>288</v>
      </c>
    </row>
    <row r="723" s="163" customFormat="1" ht="18" customHeight="1" spans="1:9">
      <c r="A723" s="191" t="s">
        <v>297</v>
      </c>
      <c r="B723" s="191" t="s">
        <v>295</v>
      </c>
      <c r="C723" s="191" t="s">
        <v>287</v>
      </c>
      <c r="D723" s="200">
        <v>40269</v>
      </c>
      <c r="E723" s="191">
        <v>8000</v>
      </c>
      <c r="F723" s="191">
        <v>0</v>
      </c>
      <c r="G723" s="191">
        <v>22.5</v>
      </c>
      <c r="H723" s="191">
        <v>22.5</v>
      </c>
      <c r="I723" s="191" t="s">
        <v>288</v>
      </c>
    </row>
    <row r="724" s="163" customFormat="1" ht="18" customHeight="1" spans="1:9">
      <c r="A724" s="191" t="s">
        <v>297</v>
      </c>
      <c r="B724" s="191" t="s">
        <v>295</v>
      </c>
      <c r="C724" s="191" t="s">
        <v>287</v>
      </c>
      <c r="D724" s="200">
        <v>40238</v>
      </c>
      <c r="E724" s="191">
        <v>8000</v>
      </c>
      <c r="F724" s="191">
        <v>0</v>
      </c>
      <c r="G724" s="191">
        <v>20.5</v>
      </c>
      <c r="H724" s="191">
        <v>20.5</v>
      </c>
      <c r="I724" s="191" t="s">
        <v>288</v>
      </c>
    </row>
    <row r="725" s="163" customFormat="1" ht="18" customHeight="1" spans="1:9">
      <c r="A725" s="191" t="s">
        <v>297</v>
      </c>
      <c r="B725" s="191" t="s">
        <v>295</v>
      </c>
      <c r="C725" s="191" t="s">
        <v>287</v>
      </c>
      <c r="D725" s="200">
        <v>40210</v>
      </c>
      <c r="E725" s="191">
        <v>8000</v>
      </c>
      <c r="F725" s="191">
        <v>0</v>
      </c>
      <c r="G725" s="191">
        <v>20.5</v>
      </c>
      <c r="H725" s="191">
        <v>20.5</v>
      </c>
      <c r="I725" s="191" t="s">
        <v>288</v>
      </c>
    </row>
    <row r="726" s="163" customFormat="1" ht="18" customHeight="1" spans="1:9">
      <c r="A726" s="191" t="s">
        <v>297</v>
      </c>
      <c r="B726" s="191" t="s">
        <v>295</v>
      </c>
      <c r="C726" s="191" t="s">
        <v>287</v>
      </c>
      <c r="D726" s="200">
        <v>40179</v>
      </c>
      <c r="E726" s="191">
        <v>8000</v>
      </c>
      <c r="F726" s="191">
        <v>0</v>
      </c>
      <c r="G726" s="191">
        <v>20.5</v>
      </c>
      <c r="H726" s="191">
        <v>20.5</v>
      </c>
      <c r="I726" s="191" t="s">
        <v>288</v>
      </c>
    </row>
    <row r="727" s="163" customFormat="1" ht="18" customHeight="1" spans="1:9">
      <c r="A727" s="191" t="s">
        <v>297</v>
      </c>
      <c r="B727" s="191" t="s">
        <v>295</v>
      </c>
      <c r="C727" s="191" t="s">
        <v>287</v>
      </c>
      <c r="D727" s="200">
        <v>40148</v>
      </c>
      <c r="E727" s="191">
        <v>8000</v>
      </c>
      <c r="F727" s="191">
        <v>0</v>
      </c>
      <c r="G727" s="191">
        <v>20.5</v>
      </c>
      <c r="H727" s="191">
        <v>20.5</v>
      </c>
      <c r="I727" s="191" t="s">
        <v>288</v>
      </c>
    </row>
    <row r="728" s="163" customFormat="1" ht="18" customHeight="1" spans="1:9">
      <c r="A728" s="191" t="s">
        <v>297</v>
      </c>
      <c r="B728" s="191" t="s">
        <v>295</v>
      </c>
      <c r="C728" s="191" t="s">
        <v>287</v>
      </c>
      <c r="D728" s="200">
        <v>40118</v>
      </c>
      <c r="E728" s="191">
        <v>8000</v>
      </c>
      <c r="F728" s="191">
        <v>0</v>
      </c>
      <c r="G728" s="191">
        <v>20.5</v>
      </c>
      <c r="H728" s="191">
        <v>20.5</v>
      </c>
      <c r="I728" s="191" t="s">
        <v>288</v>
      </c>
    </row>
    <row r="729" s="163" customFormat="1" ht="18" customHeight="1" spans="1:9">
      <c r="A729" s="191" t="s">
        <v>297</v>
      </c>
      <c r="B729" s="191" t="s">
        <v>295</v>
      </c>
      <c r="C729" s="191" t="s">
        <v>287</v>
      </c>
      <c r="D729" s="200">
        <v>40087</v>
      </c>
      <c r="E729" s="191">
        <v>6500</v>
      </c>
      <c r="F729" s="191">
        <v>0</v>
      </c>
      <c r="G729" s="191">
        <v>18.75</v>
      </c>
      <c r="H729" s="191">
        <v>18.75</v>
      </c>
      <c r="I729" s="191" t="s">
        <v>288</v>
      </c>
    </row>
    <row r="730" s="163" customFormat="1" ht="18" customHeight="1" spans="1:9">
      <c r="A730" s="191" t="s">
        <v>297</v>
      </c>
      <c r="B730" s="191" t="s">
        <v>295</v>
      </c>
      <c r="C730" s="191" t="s">
        <v>287</v>
      </c>
      <c r="D730" s="200">
        <v>40057</v>
      </c>
      <c r="E730" s="191">
        <v>6500</v>
      </c>
      <c r="F730" s="191">
        <v>0</v>
      </c>
      <c r="G730" s="191">
        <v>18.75</v>
      </c>
      <c r="H730" s="191">
        <v>18.75</v>
      </c>
      <c r="I730" s="191" t="s">
        <v>288</v>
      </c>
    </row>
    <row r="731" s="163" customFormat="1" ht="18" customHeight="1" spans="1:9">
      <c r="A731" s="191" t="s">
        <v>297</v>
      </c>
      <c r="B731" s="191" t="s">
        <v>295</v>
      </c>
      <c r="C731" s="191" t="s">
        <v>287</v>
      </c>
      <c r="D731" s="200">
        <v>40026</v>
      </c>
      <c r="E731" s="191">
        <v>6500</v>
      </c>
      <c r="F731" s="191">
        <v>0</v>
      </c>
      <c r="G731" s="191">
        <v>18.75</v>
      </c>
      <c r="H731" s="191">
        <v>18.75</v>
      </c>
      <c r="I731" s="191" t="s">
        <v>288</v>
      </c>
    </row>
    <row r="732" s="163" customFormat="1" ht="18" customHeight="1" spans="1:9">
      <c r="A732" s="191" t="s">
        <v>297</v>
      </c>
      <c r="B732" s="191" t="s">
        <v>295</v>
      </c>
      <c r="C732" s="191" t="s">
        <v>287</v>
      </c>
      <c r="D732" s="200">
        <v>39995</v>
      </c>
      <c r="E732" s="191">
        <v>6500</v>
      </c>
      <c r="F732" s="191">
        <v>0</v>
      </c>
      <c r="G732" s="191">
        <v>18.75</v>
      </c>
      <c r="H732" s="191">
        <v>18.75</v>
      </c>
      <c r="I732" s="191" t="s">
        <v>288</v>
      </c>
    </row>
    <row r="733" s="163" customFormat="1" ht="18" customHeight="1" spans="1:9">
      <c r="A733" s="191" t="s">
        <v>297</v>
      </c>
      <c r="B733" s="191" t="s">
        <v>295</v>
      </c>
      <c r="C733" s="191" t="s">
        <v>287</v>
      </c>
      <c r="D733" s="200">
        <v>39965</v>
      </c>
      <c r="E733" s="191">
        <v>6500</v>
      </c>
      <c r="F733" s="191">
        <v>0</v>
      </c>
      <c r="G733" s="191">
        <v>18.75</v>
      </c>
      <c r="H733" s="191">
        <v>18.75</v>
      </c>
      <c r="I733" s="191" t="s">
        <v>288</v>
      </c>
    </row>
    <row r="734" s="163" customFormat="1" ht="18" customHeight="1" spans="1:9">
      <c r="A734" s="191" t="s">
        <v>297</v>
      </c>
      <c r="B734" s="191" t="s">
        <v>295</v>
      </c>
      <c r="C734" s="191" t="s">
        <v>287</v>
      </c>
      <c r="D734" s="200">
        <v>39934</v>
      </c>
      <c r="E734" s="191">
        <v>6500</v>
      </c>
      <c r="F734" s="191">
        <v>0</v>
      </c>
      <c r="G734" s="191">
        <v>18.75</v>
      </c>
      <c r="H734" s="191">
        <v>18.75</v>
      </c>
      <c r="I734" s="191" t="s">
        <v>288</v>
      </c>
    </row>
    <row r="735" s="163" customFormat="1" ht="18" customHeight="1" spans="1:9">
      <c r="A735" s="191" t="s">
        <v>297</v>
      </c>
      <c r="B735" s="191" t="s">
        <v>295</v>
      </c>
      <c r="C735" s="191" t="s">
        <v>287</v>
      </c>
      <c r="D735" s="200">
        <v>39904</v>
      </c>
      <c r="E735" s="191">
        <v>6500</v>
      </c>
      <c r="F735" s="191">
        <v>0</v>
      </c>
      <c r="G735" s="191">
        <v>18.75</v>
      </c>
      <c r="H735" s="191">
        <v>18.75</v>
      </c>
      <c r="I735" s="191" t="s">
        <v>288</v>
      </c>
    </row>
    <row r="736" s="163" customFormat="1" ht="18" customHeight="1" spans="1:9">
      <c r="A736" s="191" t="s">
        <v>297</v>
      </c>
      <c r="B736" s="191" t="s">
        <v>295</v>
      </c>
      <c r="C736" s="191" t="s">
        <v>287</v>
      </c>
      <c r="D736" s="200">
        <v>39873</v>
      </c>
      <c r="E736" s="191">
        <v>6500</v>
      </c>
      <c r="F736" s="191">
        <v>0</v>
      </c>
      <c r="G736" s="191">
        <v>18.75</v>
      </c>
      <c r="H736" s="191">
        <v>18.75</v>
      </c>
      <c r="I736" s="191" t="s">
        <v>288</v>
      </c>
    </row>
    <row r="737" s="163" customFormat="1" ht="18" customHeight="1" spans="1:9">
      <c r="A737" s="191" t="s">
        <v>297</v>
      </c>
      <c r="B737" s="191" t="s">
        <v>295</v>
      </c>
      <c r="C737" s="191" t="s">
        <v>287</v>
      </c>
      <c r="D737" s="200">
        <v>39845</v>
      </c>
      <c r="E737" s="191">
        <v>6500</v>
      </c>
      <c r="F737" s="191">
        <v>0</v>
      </c>
      <c r="G737" s="191">
        <v>18.75</v>
      </c>
      <c r="H737" s="191">
        <v>18.75</v>
      </c>
      <c r="I737" s="191" t="s">
        <v>288</v>
      </c>
    </row>
    <row r="738" s="163" customFormat="1" ht="18" customHeight="1" spans="1:9">
      <c r="A738" s="191" t="s">
        <v>297</v>
      </c>
      <c r="B738" s="191" t="s">
        <v>295</v>
      </c>
      <c r="C738" s="191" t="s">
        <v>287</v>
      </c>
      <c r="D738" s="200">
        <v>39814</v>
      </c>
      <c r="E738" s="191">
        <v>6500</v>
      </c>
      <c r="F738" s="191">
        <v>0</v>
      </c>
      <c r="G738" s="191">
        <v>90</v>
      </c>
      <c r="H738" s="191">
        <v>90</v>
      </c>
      <c r="I738" s="191" t="s">
        <v>288</v>
      </c>
    </row>
    <row r="739" s="163" customFormat="1" ht="18" customHeight="1" spans="1:9">
      <c r="A739" s="191" t="s">
        <v>297</v>
      </c>
      <c r="B739" s="191" t="s">
        <v>295</v>
      </c>
      <c r="C739" s="191" t="s">
        <v>287</v>
      </c>
      <c r="D739" s="200">
        <v>39783</v>
      </c>
      <c r="E739" s="191">
        <v>6500</v>
      </c>
      <c r="F739" s="191">
        <v>0</v>
      </c>
      <c r="G739" s="191">
        <v>90</v>
      </c>
      <c r="H739" s="191">
        <v>90</v>
      </c>
      <c r="I739" s="191" t="s">
        <v>288</v>
      </c>
    </row>
    <row r="740" s="163" customFormat="1" ht="18" customHeight="1" spans="1:9">
      <c r="A740" s="191" t="s">
        <v>297</v>
      </c>
      <c r="B740" s="191" t="s">
        <v>295</v>
      </c>
      <c r="C740" s="191" t="s">
        <v>287</v>
      </c>
      <c r="D740" s="200">
        <v>39753</v>
      </c>
      <c r="E740" s="191">
        <v>6500</v>
      </c>
      <c r="F740" s="191">
        <v>0</v>
      </c>
      <c r="G740" s="191">
        <v>90</v>
      </c>
      <c r="H740" s="191">
        <v>90</v>
      </c>
      <c r="I740" s="191" t="s">
        <v>288</v>
      </c>
    </row>
    <row r="741" s="163" customFormat="1" ht="18" customHeight="1" spans="1:9">
      <c r="A741" s="191" t="s">
        <v>297</v>
      </c>
      <c r="B741" s="191" t="s">
        <v>295</v>
      </c>
      <c r="C741" s="191" t="s">
        <v>287</v>
      </c>
      <c r="D741" s="200">
        <v>39722</v>
      </c>
      <c r="E741" s="191">
        <v>6500</v>
      </c>
      <c r="F741" s="191">
        <v>0</v>
      </c>
      <c r="G741" s="191">
        <v>90</v>
      </c>
      <c r="H741" s="191">
        <v>90</v>
      </c>
      <c r="I741" s="191" t="s">
        <v>288</v>
      </c>
    </row>
    <row r="742" s="163" customFormat="1" ht="18" customHeight="1" spans="1:9">
      <c r="A742" s="191" t="s">
        <v>297</v>
      </c>
      <c r="B742" s="191" t="s">
        <v>295</v>
      </c>
      <c r="C742" s="191" t="s">
        <v>287</v>
      </c>
      <c r="D742" s="200">
        <v>39692</v>
      </c>
      <c r="E742" s="191">
        <v>6500</v>
      </c>
      <c r="F742" s="191">
        <v>0</v>
      </c>
      <c r="G742" s="191">
        <v>90</v>
      </c>
      <c r="H742" s="191">
        <v>90</v>
      </c>
      <c r="I742" s="191" t="s">
        <v>288</v>
      </c>
    </row>
    <row r="743" s="163" customFormat="1" ht="18" customHeight="1" spans="1:9">
      <c r="A743" s="191" t="s">
        <v>297</v>
      </c>
      <c r="B743" s="191" t="s">
        <v>295</v>
      </c>
      <c r="C743" s="191" t="s">
        <v>287</v>
      </c>
      <c r="D743" s="200">
        <v>39661</v>
      </c>
      <c r="E743" s="191">
        <v>6500</v>
      </c>
      <c r="F743" s="191">
        <v>0</v>
      </c>
      <c r="G743" s="191">
        <v>90</v>
      </c>
      <c r="H743" s="191">
        <v>90</v>
      </c>
      <c r="I743" s="191" t="s">
        <v>288</v>
      </c>
    </row>
    <row r="744" s="163" customFormat="1" ht="18" customHeight="1" spans="1:9">
      <c r="A744" s="191" t="s">
        <v>297</v>
      </c>
      <c r="B744" s="191" t="s">
        <v>295</v>
      </c>
      <c r="C744" s="191" t="s">
        <v>287</v>
      </c>
      <c r="D744" s="200">
        <v>39630</v>
      </c>
      <c r="E744" s="191">
        <v>6500</v>
      </c>
      <c r="F744" s="191">
        <v>0</v>
      </c>
      <c r="G744" s="191">
        <v>90</v>
      </c>
      <c r="H744" s="191">
        <v>90</v>
      </c>
      <c r="I744" s="191" t="s">
        <v>288</v>
      </c>
    </row>
    <row r="745" s="163" customFormat="1" ht="18" customHeight="1" spans="1:9">
      <c r="A745" s="191" t="s">
        <v>297</v>
      </c>
      <c r="B745" s="191" t="s">
        <v>295</v>
      </c>
      <c r="C745" s="191" t="s">
        <v>287</v>
      </c>
      <c r="D745" s="200">
        <v>39600</v>
      </c>
      <c r="E745" s="191">
        <v>6500</v>
      </c>
      <c r="F745" s="191">
        <v>0</v>
      </c>
      <c r="G745" s="191">
        <v>90</v>
      </c>
      <c r="H745" s="191">
        <v>90</v>
      </c>
      <c r="I745" s="191" t="s">
        <v>288</v>
      </c>
    </row>
    <row r="746" s="163" customFormat="1" ht="18" customHeight="1" spans="1:9">
      <c r="A746" s="191" t="s">
        <v>297</v>
      </c>
      <c r="B746" s="191" t="s">
        <v>295</v>
      </c>
      <c r="C746" s="191" t="s">
        <v>287</v>
      </c>
      <c r="D746" s="200">
        <v>39569</v>
      </c>
      <c r="E746" s="191">
        <v>6500</v>
      </c>
      <c r="F746" s="191">
        <v>0</v>
      </c>
      <c r="G746" s="191">
        <v>90</v>
      </c>
      <c r="H746" s="191">
        <v>90</v>
      </c>
      <c r="I746" s="191" t="s">
        <v>288</v>
      </c>
    </row>
    <row r="747" s="163" customFormat="1" ht="18" customHeight="1" spans="1:9">
      <c r="A747" s="191" t="s">
        <v>297</v>
      </c>
      <c r="B747" s="191" t="s">
        <v>295</v>
      </c>
      <c r="C747" s="191" t="s">
        <v>287</v>
      </c>
      <c r="D747" s="200">
        <v>39539</v>
      </c>
      <c r="E747" s="191">
        <v>6500</v>
      </c>
      <c r="F747" s="191">
        <v>0</v>
      </c>
      <c r="G747" s="191">
        <v>84</v>
      </c>
      <c r="H747" s="191">
        <v>84</v>
      </c>
      <c r="I747" s="191" t="s">
        <v>288</v>
      </c>
    </row>
    <row r="748" s="163" customFormat="1" ht="18" customHeight="1" spans="1:9">
      <c r="A748" s="191" t="s">
        <v>297</v>
      </c>
      <c r="B748" s="191" t="s">
        <v>295</v>
      </c>
      <c r="C748" s="191" t="s">
        <v>287</v>
      </c>
      <c r="D748" s="200">
        <v>39508</v>
      </c>
      <c r="E748" s="191">
        <v>6500</v>
      </c>
      <c r="F748" s="191">
        <v>0</v>
      </c>
      <c r="G748" s="191">
        <v>84</v>
      </c>
      <c r="H748" s="191">
        <v>84</v>
      </c>
      <c r="I748" s="191" t="s">
        <v>288</v>
      </c>
    </row>
    <row r="749" s="163" customFormat="1" ht="18" customHeight="1" spans="1:9">
      <c r="A749" s="191" t="s">
        <v>297</v>
      </c>
      <c r="B749" s="191" t="s">
        <v>295</v>
      </c>
      <c r="C749" s="191" t="s">
        <v>287</v>
      </c>
      <c r="D749" s="200">
        <v>39479</v>
      </c>
      <c r="E749" s="191">
        <v>4500</v>
      </c>
      <c r="F749" s="191">
        <v>0</v>
      </c>
      <c r="G749" s="191">
        <v>66</v>
      </c>
      <c r="H749" s="191">
        <v>66</v>
      </c>
      <c r="I749" s="191" t="s">
        <v>288</v>
      </c>
    </row>
    <row r="750" s="163" customFormat="1" ht="18" customHeight="1" spans="1:9">
      <c r="A750" s="191" t="s">
        <v>297</v>
      </c>
      <c r="B750" s="191" t="s">
        <v>295</v>
      </c>
      <c r="C750" s="191" t="s">
        <v>287</v>
      </c>
      <c r="D750" s="200">
        <v>39448</v>
      </c>
      <c r="E750" s="191">
        <v>4500</v>
      </c>
      <c r="F750" s="191">
        <v>0</v>
      </c>
      <c r="G750" s="191">
        <v>55</v>
      </c>
      <c r="H750" s="191">
        <v>55</v>
      </c>
      <c r="I750" s="191" t="s">
        <v>288</v>
      </c>
    </row>
    <row r="751" s="163" customFormat="1" ht="18" customHeight="1" spans="1:9">
      <c r="A751" s="191" t="s">
        <v>297</v>
      </c>
      <c r="B751" s="191" t="s">
        <v>295</v>
      </c>
      <c r="C751" s="191" t="s">
        <v>287</v>
      </c>
      <c r="D751" s="200">
        <v>39417</v>
      </c>
      <c r="E751" s="191">
        <v>4500</v>
      </c>
      <c r="F751" s="191">
        <v>0</v>
      </c>
      <c r="G751" s="191">
        <v>55</v>
      </c>
      <c r="H751" s="191">
        <v>55</v>
      </c>
      <c r="I751" s="191" t="s">
        <v>288</v>
      </c>
    </row>
    <row r="752" s="163" customFormat="1" ht="18" customHeight="1" spans="1:9">
      <c r="A752" s="191" t="s">
        <v>297</v>
      </c>
      <c r="B752" s="191" t="s">
        <v>295</v>
      </c>
      <c r="C752" s="191" t="s">
        <v>287</v>
      </c>
      <c r="D752" s="200">
        <v>39387</v>
      </c>
      <c r="E752" s="191">
        <v>4500</v>
      </c>
      <c r="F752" s="191">
        <v>0</v>
      </c>
      <c r="G752" s="191">
        <v>55</v>
      </c>
      <c r="H752" s="191">
        <v>55</v>
      </c>
      <c r="I752" s="191" t="s">
        <v>288</v>
      </c>
    </row>
    <row r="753" s="163" customFormat="1" ht="18" customHeight="1" spans="1:9">
      <c r="A753" s="191" t="s">
        <v>297</v>
      </c>
      <c r="B753" s="191" t="s">
        <v>295</v>
      </c>
      <c r="C753" s="191" t="s">
        <v>287</v>
      </c>
      <c r="D753" s="200">
        <v>39356</v>
      </c>
      <c r="E753" s="191">
        <v>4500</v>
      </c>
      <c r="F753" s="191">
        <v>0</v>
      </c>
      <c r="G753" s="191">
        <v>55</v>
      </c>
      <c r="H753" s="191">
        <v>55</v>
      </c>
      <c r="I753" s="191" t="s">
        <v>288</v>
      </c>
    </row>
    <row r="754" s="163" customFormat="1" ht="18" customHeight="1" spans="1:9">
      <c r="A754" s="191" t="s">
        <v>297</v>
      </c>
      <c r="B754" s="191" t="s">
        <v>295</v>
      </c>
      <c r="C754" s="191" t="s">
        <v>287</v>
      </c>
      <c r="D754" s="200">
        <v>39326</v>
      </c>
      <c r="E754" s="191">
        <v>4500</v>
      </c>
      <c r="F754" s="191">
        <v>0</v>
      </c>
      <c r="G754" s="191">
        <v>50</v>
      </c>
      <c r="H754" s="191">
        <v>50</v>
      </c>
      <c r="I754" s="191" t="s">
        <v>288</v>
      </c>
    </row>
    <row r="755" s="163" customFormat="1" ht="18" customHeight="1" spans="1:9">
      <c r="A755" s="191" t="s">
        <v>297</v>
      </c>
      <c r="B755" s="191" t="s">
        <v>295</v>
      </c>
      <c r="C755" s="191" t="s">
        <v>287</v>
      </c>
      <c r="D755" s="200">
        <v>39295</v>
      </c>
      <c r="E755" s="191">
        <v>4500</v>
      </c>
      <c r="F755" s="191">
        <v>0</v>
      </c>
      <c r="G755" s="191">
        <v>21.75</v>
      </c>
      <c r="H755" s="191">
        <v>21.75</v>
      </c>
      <c r="I755" s="191" t="s">
        <v>288</v>
      </c>
    </row>
    <row r="756" s="163" customFormat="1" ht="18" customHeight="1" spans="1:9">
      <c r="A756" s="191" t="s">
        <v>297</v>
      </c>
      <c r="B756" s="191" t="s">
        <v>295</v>
      </c>
      <c r="C756" s="191" t="s">
        <v>287</v>
      </c>
      <c r="D756" s="200">
        <v>39264</v>
      </c>
      <c r="E756" s="191">
        <v>4500</v>
      </c>
      <c r="F756" s="191">
        <v>0</v>
      </c>
      <c r="G756" s="191">
        <v>21.75</v>
      </c>
      <c r="H756" s="191">
        <v>21.75</v>
      </c>
      <c r="I756" s="191" t="s">
        <v>288</v>
      </c>
    </row>
    <row r="757" s="163" customFormat="1" ht="18" customHeight="1" spans="1:9">
      <c r="A757" s="191" t="s">
        <v>297</v>
      </c>
      <c r="B757" s="191" t="s">
        <v>295</v>
      </c>
      <c r="C757" s="191" t="s">
        <v>287</v>
      </c>
      <c r="D757" s="200">
        <v>39234</v>
      </c>
      <c r="E757" s="191">
        <v>4500</v>
      </c>
      <c r="F757" s="191">
        <v>0</v>
      </c>
      <c r="G757" s="191">
        <v>21.75</v>
      </c>
      <c r="H757" s="191">
        <v>21.75</v>
      </c>
      <c r="I757" s="191" t="s">
        <v>288</v>
      </c>
    </row>
    <row r="758" s="163" customFormat="1" ht="18" customHeight="1" spans="1:9">
      <c r="A758" s="191" t="s">
        <v>297</v>
      </c>
      <c r="B758" s="191" t="s">
        <v>295</v>
      </c>
      <c r="C758" s="191" t="s">
        <v>287</v>
      </c>
      <c r="D758" s="200">
        <v>39203</v>
      </c>
      <c r="E758" s="191">
        <v>4500</v>
      </c>
      <c r="F758" s="191">
        <v>0</v>
      </c>
      <c r="G758" s="191">
        <v>21.75</v>
      </c>
      <c r="H758" s="191">
        <v>21.75</v>
      </c>
      <c r="I758" s="191" t="s">
        <v>288</v>
      </c>
    </row>
    <row r="759" s="163" customFormat="1" ht="18" customHeight="1" spans="1:9">
      <c r="A759" s="191" t="s">
        <v>297</v>
      </c>
      <c r="B759" s="191" t="s">
        <v>295</v>
      </c>
      <c r="C759" s="191" t="s">
        <v>287</v>
      </c>
      <c r="D759" s="200">
        <v>39173</v>
      </c>
      <c r="E759" s="191">
        <v>4500</v>
      </c>
      <c r="F759" s="191">
        <v>0</v>
      </c>
      <c r="G759" s="191">
        <v>21.75</v>
      </c>
      <c r="H759" s="191">
        <v>21.75</v>
      </c>
      <c r="I759" s="191" t="s">
        <v>288</v>
      </c>
    </row>
    <row r="760" s="163" customFormat="1" ht="18" customHeight="1" spans="1:9">
      <c r="A760" s="191" t="s">
        <v>297</v>
      </c>
      <c r="B760" s="191" t="s">
        <v>295</v>
      </c>
      <c r="C760" s="191" t="s">
        <v>287</v>
      </c>
      <c r="D760" s="200">
        <v>39142</v>
      </c>
      <c r="E760" s="191">
        <v>4500</v>
      </c>
      <c r="F760" s="191">
        <v>0</v>
      </c>
      <c r="G760" s="191">
        <v>21.75</v>
      </c>
      <c r="H760" s="191">
        <v>21.75</v>
      </c>
      <c r="I760" s="191" t="s">
        <v>288</v>
      </c>
    </row>
    <row r="761" s="163" customFormat="1" ht="18" customHeight="1" spans="1:9">
      <c r="A761" s="191" t="s">
        <v>297</v>
      </c>
      <c r="B761" s="191" t="s">
        <v>295</v>
      </c>
      <c r="C761" s="191" t="s">
        <v>287</v>
      </c>
      <c r="D761" s="200">
        <v>39114</v>
      </c>
      <c r="E761" s="191">
        <v>4500</v>
      </c>
      <c r="F761" s="191">
        <v>0</v>
      </c>
      <c r="G761" s="191">
        <v>21.75</v>
      </c>
      <c r="H761" s="191">
        <v>21.75</v>
      </c>
      <c r="I761" s="191" t="s">
        <v>288</v>
      </c>
    </row>
    <row r="762" s="163" customFormat="1" ht="18" customHeight="1" spans="1:9">
      <c r="A762" s="191" t="s">
        <v>297</v>
      </c>
      <c r="B762" s="191" t="s">
        <v>295</v>
      </c>
      <c r="C762" s="191" t="s">
        <v>287</v>
      </c>
      <c r="D762" s="200">
        <v>39083</v>
      </c>
      <c r="E762" s="191">
        <v>4500</v>
      </c>
      <c r="F762" s="191">
        <v>0</v>
      </c>
      <c r="G762" s="191">
        <v>21.75</v>
      </c>
      <c r="H762" s="191">
        <v>21.75</v>
      </c>
      <c r="I762" s="191" t="s">
        <v>288</v>
      </c>
    </row>
    <row r="763" s="163" customFormat="1" ht="18" customHeight="1" spans="1:9">
      <c r="A763" s="191" t="s">
        <v>297</v>
      </c>
      <c r="B763" s="191" t="s">
        <v>295</v>
      </c>
      <c r="C763" s="191" t="s">
        <v>287</v>
      </c>
      <c r="D763" s="200">
        <v>39052</v>
      </c>
      <c r="E763" s="191">
        <v>4500</v>
      </c>
      <c r="F763" s="191">
        <v>0</v>
      </c>
      <c r="G763" s="191">
        <v>21.75</v>
      </c>
      <c r="H763" s="191">
        <v>21.75</v>
      </c>
      <c r="I763" s="191" t="s">
        <v>288</v>
      </c>
    </row>
    <row r="764" s="163" customFormat="1" ht="18" customHeight="1" spans="1:9">
      <c r="A764" s="191" t="s">
        <v>297</v>
      </c>
      <c r="B764" s="191" t="s">
        <v>295</v>
      </c>
      <c r="C764" s="191" t="s">
        <v>287</v>
      </c>
      <c r="D764" s="200">
        <v>39022</v>
      </c>
      <c r="E764" s="191">
        <v>4500</v>
      </c>
      <c r="F764" s="191">
        <v>0</v>
      </c>
      <c r="G764" s="191">
        <v>21.75</v>
      </c>
      <c r="H764" s="191">
        <v>21.75</v>
      </c>
      <c r="I764" s="191" t="s">
        <v>288</v>
      </c>
    </row>
    <row r="765" s="163" customFormat="1" ht="18" customHeight="1" spans="1:9">
      <c r="A765" s="191" t="s">
        <v>297</v>
      </c>
      <c r="B765" s="191" t="s">
        <v>295</v>
      </c>
      <c r="C765" s="191" t="s">
        <v>287</v>
      </c>
      <c r="D765" s="200">
        <v>38991</v>
      </c>
      <c r="E765" s="191">
        <v>4500</v>
      </c>
      <c r="F765" s="191">
        <v>0</v>
      </c>
      <c r="G765" s="191">
        <v>21.75</v>
      </c>
      <c r="H765" s="191">
        <v>21.75</v>
      </c>
      <c r="I765" s="191" t="s">
        <v>288</v>
      </c>
    </row>
    <row r="766" s="163" customFormat="1" ht="18" customHeight="1" spans="1:9">
      <c r="A766" s="191" t="s">
        <v>297</v>
      </c>
      <c r="B766" s="191" t="s">
        <v>295</v>
      </c>
      <c r="C766" s="191" t="s">
        <v>287</v>
      </c>
      <c r="D766" s="200">
        <v>38961</v>
      </c>
      <c r="E766" s="191">
        <v>4500</v>
      </c>
      <c r="F766" s="191">
        <v>0</v>
      </c>
      <c r="G766" s="191">
        <v>21.75</v>
      </c>
      <c r="H766" s="191">
        <v>21.75</v>
      </c>
      <c r="I766" s="191" t="s">
        <v>288</v>
      </c>
    </row>
    <row r="767" s="163" customFormat="1" ht="18" customHeight="1" spans="1:9">
      <c r="A767" s="191" t="s">
        <v>297</v>
      </c>
      <c r="B767" s="191" t="s">
        <v>295</v>
      </c>
      <c r="C767" s="191" t="s">
        <v>287</v>
      </c>
      <c r="D767" s="200">
        <v>38930</v>
      </c>
      <c r="E767" s="191">
        <v>4500</v>
      </c>
      <c r="F767" s="191">
        <v>0</v>
      </c>
      <c r="G767" s="191">
        <v>21.75</v>
      </c>
      <c r="H767" s="191">
        <v>21.75</v>
      </c>
      <c r="I767" s="191" t="s">
        <v>288</v>
      </c>
    </row>
    <row r="768" s="163" customFormat="1" ht="18" customHeight="1" spans="1:9">
      <c r="A768" s="191" t="s">
        <v>297</v>
      </c>
      <c r="B768" s="191" t="s">
        <v>295</v>
      </c>
      <c r="C768" s="191" t="s">
        <v>287</v>
      </c>
      <c r="D768" s="200">
        <v>38899</v>
      </c>
      <c r="E768" s="191">
        <v>4500</v>
      </c>
      <c r="F768" s="191">
        <v>0</v>
      </c>
      <c r="G768" s="191">
        <v>21.75</v>
      </c>
      <c r="H768" s="191">
        <v>21.75</v>
      </c>
      <c r="I768" s="191" t="s">
        <v>288</v>
      </c>
    </row>
    <row r="769" s="163" customFormat="1" ht="18" customHeight="1" spans="1:9">
      <c r="A769" s="191" t="s">
        <v>297</v>
      </c>
      <c r="B769" s="191" t="s">
        <v>295</v>
      </c>
      <c r="C769" s="191" t="s">
        <v>287</v>
      </c>
      <c r="D769" s="200">
        <v>38869</v>
      </c>
      <c r="E769" s="191">
        <v>4500</v>
      </c>
      <c r="F769" s="191">
        <v>0</v>
      </c>
      <c r="G769" s="191">
        <v>21.75</v>
      </c>
      <c r="H769" s="191">
        <v>21.75</v>
      </c>
      <c r="I769" s="191" t="s">
        <v>288</v>
      </c>
    </row>
    <row r="770" s="163" customFormat="1" ht="18" customHeight="1" spans="1:9">
      <c r="A770" s="191" t="s">
        <v>297</v>
      </c>
      <c r="B770" s="191" t="s">
        <v>295</v>
      </c>
      <c r="C770" s="191" t="s">
        <v>287</v>
      </c>
      <c r="D770" s="200">
        <v>38838</v>
      </c>
      <c r="E770" s="191">
        <v>4500</v>
      </c>
      <c r="F770" s="191">
        <v>0</v>
      </c>
      <c r="G770" s="191">
        <v>21.75</v>
      </c>
      <c r="H770" s="191">
        <v>21.75</v>
      </c>
      <c r="I770" s="191" t="s">
        <v>288</v>
      </c>
    </row>
    <row r="771" s="163" customFormat="1" ht="18" customHeight="1" spans="1:9">
      <c r="A771" s="191" t="s">
        <v>297</v>
      </c>
      <c r="B771" s="191" t="s">
        <v>295</v>
      </c>
      <c r="C771" s="191" t="s">
        <v>287</v>
      </c>
      <c r="D771" s="200">
        <v>38808</v>
      </c>
      <c r="E771" s="191">
        <v>4500</v>
      </c>
      <c r="F771" s="191">
        <v>0</v>
      </c>
      <c r="G771" s="191">
        <v>21.75</v>
      </c>
      <c r="H771" s="191">
        <v>21.75</v>
      </c>
      <c r="I771" s="191" t="s">
        <v>288</v>
      </c>
    </row>
    <row r="772" s="163" customFormat="1" ht="18" customHeight="1" spans="1:9">
      <c r="A772" s="191" t="s">
        <v>297</v>
      </c>
      <c r="B772" s="191" t="s">
        <v>295</v>
      </c>
      <c r="C772" s="191" t="s">
        <v>287</v>
      </c>
      <c r="D772" s="200">
        <v>38777</v>
      </c>
      <c r="E772" s="191">
        <v>4500</v>
      </c>
      <c r="F772" s="191">
        <v>0</v>
      </c>
      <c r="G772" s="191">
        <v>21.75</v>
      </c>
      <c r="H772" s="191">
        <v>21.75</v>
      </c>
      <c r="I772" s="191" t="s">
        <v>288</v>
      </c>
    </row>
    <row r="773" s="163" customFormat="1" ht="18" customHeight="1" spans="1:9">
      <c r="A773" s="191" t="s">
        <v>297</v>
      </c>
      <c r="B773" s="191" t="s">
        <v>295</v>
      </c>
      <c r="C773" s="191" t="s">
        <v>287</v>
      </c>
      <c r="D773" s="200">
        <v>38749</v>
      </c>
      <c r="E773" s="191">
        <v>4500</v>
      </c>
      <c r="F773" s="191">
        <v>0</v>
      </c>
      <c r="G773" s="191">
        <v>21.75</v>
      </c>
      <c r="H773" s="191">
        <v>21.75</v>
      </c>
      <c r="I773" s="191" t="s">
        <v>288</v>
      </c>
    </row>
    <row r="774" s="163" customFormat="1" ht="18" customHeight="1" spans="1:9">
      <c r="A774" s="191" t="s">
        <v>297</v>
      </c>
      <c r="B774" s="191" t="s">
        <v>295</v>
      </c>
      <c r="C774" s="191" t="s">
        <v>287</v>
      </c>
      <c r="D774" s="200">
        <v>38718</v>
      </c>
      <c r="E774" s="191">
        <v>4500</v>
      </c>
      <c r="F774" s="191">
        <v>0</v>
      </c>
      <c r="G774" s="191">
        <v>21.75</v>
      </c>
      <c r="H774" s="191">
        <v>21.75</v>
      </c>
      <c r="I774" s="191" t="s">
        <v>288</v>
      </c>
    </row>
    <row r="775" s="163" customFormat="1" ht="18" customHeight="1" spans="1:9">
      <c r="A775" s="191" t="s">
        <v>297</v>
      </c>
      <c r="B775" s="191" t="s">
        <v>295</v>
      </c>
      <c r="C775" s="191" t="s">
        <v>287</v>
      </c>
      <c r="D775" s="200">
        <v>38687</v>
      </c>
      <c r="E775" s="191">
        <v>4500</v>
      </c>
      <c r="F775" s="191">
        <v>0</v>
      </c>
      <c r="G775" s="191">
        <v>21.75</v>
      </c>
      <c r="H775" s="191">
        <v>21.75</v>
      </c>
      <c r="I775" s="191" t="s">
        <v>288</v>
      </c>
    </row>
    <row r="776" s="163" customFormat="1" ht="18" customHeight="1" spans="1:9">
      <c r="A776" s="191" t="s">
        <v>297</v>
      </c>
      <c r="B776" s="191" t="s">
        <v>295</v>
      </c>
      <c r="C776" s="191" t="s">
        <v>287</v>
      </c>
      <c r="D776" s="200">
        <v>38657</v>
      </c>
      <c r="E776" s="191">
        <v>4500</v>
      </c>
      <c r="F776" s="191">
        <v>0</v>
      </c>
      <c r="G776" s="191">
        <v>21.75</v>
      </c>
      <c r="H776" s="191">
        <v>21.75</v>
      </c>
      <c r="I776" s="191" t="s">
        <v>288</v>
      </c>
    </row>
    <row r="777" s="163" customFormat="1" ht="18" customHeight="1" spans="1:9">
      <c r="A777" s="191" t="s">
        <v>297</v>
      </c>
      <c r="B777" s="191" t="s">
        <v>295</v>
      </c>
      <c r="C777" s="191" t="s">
        <v>287</v>
      </c>
      <c r="D777" s="200">
        <v>38626</v>
      </c>
      <c r="E777" s="191">
        <v>4500</v>
      </c>
      <c r="F777" s="191">
        <v>0</v>
      </c>
      <c r="G777" s="191">
        <v>21.75</v>
      </c>
      <c r="H777" s="191">
        <v>21.75</v>
      </c>
      <c r="I777" s="191" t="s">
        <v>288</v>
      </c>
    </row>
    <row r="778" s="163" customFormat="1" ht="18" customHeight="1" spans="1:9">
      <c r="A778" s="191" t="s">
        <v>297</v>
      </c>
      <c r="B778" s="191" t="s">
        <v>295</v>
      </c>
      <c r="C778" s="191" t="s">
        <v>287</v>
      </c>
      <c r="D778" s="200">
        <v>38596</v>
      </c>
      <c r="E778" s="191">
        <v>4500</v>
      </c>
      <c r="F778" s="191">
        <v>0</v>
      </c>
      <c r="G778" s="191">
        <v>21.75</v>
      </c>
      <c r="H778" s="191">
        <v>21.75</v>
      </c>
      <c r="I778" s="191" t="s">
        <v>288</v>
      </c>
    </row>
    <row r="779" s="163" customFormat="1" ht="18" customHeight="1" spans="1:9">
      <c r="A779" s="191" t="s">
        <v>297</v>
      </c>
      <c r="B779" s="191" t="s">
        <v>295</v>
      </c>
      <c r="C779" s="191" t="s">
        <v>287</v>
      </c>
      <c r="D779" s="200">
        <v>38565</v>
      </c>
      <c r="E779" s="191">
        <v>4500</v>
      </c>
      <c r="F779" s="191">
        <v>0</v>
      </c>
      <c r="G779" s="191">
        <v>21.75</v>
      </c>
      <c r="H779" s="191">
        <v>21.75</v>
      </c>
      <c r="I779" s="191" t="s">
        <v>288</v>
      </c>
    </row>
    <row r="780" s="163" customFormat="1" ht="18" customHeight="1" spans="1:9">
      <c r="A780" s="191" t="s">
        <v>297</v>
      </c>
      <c r="B780" s="191" t="s">
        <v>295</v>
      </c>
      <c r="C780" s="191" t="s">
        <v>287</v>
      </c>
      <c r="D780" s="200">
        <v>38534</v>
      </c>
      <c r="E780" s="191">
        <v>4500</v>
      </c>
      <c r="F780" s="191">
        <v>0</v>
      </c>
      <c r="G780" s="191">
        <v>21.75</v>
      </c>
      <c r="H780" s="191">
        <v>21.75</v>
      </c>
      <c r="I780" s="191" t="s">
        <v>288</v>
      </c>
    </row>
    <row r="781" s="163" customFormat="1" ht="18" customHeight="1" spans="1:9">
      <c r="A781" s="191" t="s">
        <v>297</v>
      </c>
      <c r="B781" s="191" t="s">
        <v>295</v>
      </c>
      <c r="C781" s="191" t="s">
        <v>287</v>
      </c>
      <c r="D781" s="200">
        <v>38504</v>
      </c>
      <c r="E781" s="191">
        <v>4500</v>
      </c>
      <c r="F781" s="191">
        <v>0</v>
      </c>
      <c r="G781" s="191">
        <v>21.75</v>
      </c>
      <c r="H781" s="191">
        <v>21.75</v>
      </c>
      <c r="I781" s="191" t="s">
        <v>288</v>
      </c>
    </row>
    <row r="782" ht="21.4" customHeight="1" spans="1:9">
      <c r="A782" s="163" t="s">
        <v>288</v>
      </c>
      <c r="B782" s="163" t="s">
        <v>288</v>
      </c>
      <c r="C782" s="163" t="s">
        <v>288</v>
      </c>
      <c r="E782" s="163"/>
      <c r="F782" s="163">
        <f>SUM(F596:F781)</f>
        <v>0</v>
      </c>
      <c r="G782" s="163">
        <f>SUM(G584:G781)</f>
        <v>4094.95</v>
      </c>
      <c r="H782" s="163">
        <f>SUM(H584:H781)</f>
        <v>4094.95</v>
      </c>
      <c r="I782" s="163" t="s">
        <v>288</v>
      </c>
    </row>
    <row r="784" ht="20.1" customHeight="1" spans="1:9">
      <c r="A784" s="198" t="s">
        <v>298</v>
      </c>
      <c r="B784" s="198"/>
      <c r="C784" s="198"/>
      <c r="D784" s="198"/>
      <c r="E784" s="198"/>
      <c r="F784" s="198"/>
      <c r="G784" s="198"/>
      <c r="H784" s="198"/>
      <c r="I784" s="198"/>
    </row>
    <row r="785" ht="20.1" customHeight="1" spans="1:9">
      <c r="A785" s="191" t="s">
        <v>280</v>
      </c>
      <c r="B785" s="191" t="s">
        <v>281</v>
      </c>
      <c r="C785" s="191" t="s">
        <v>282</v>
      </c>
      <c r="D785" s="191" t="s">
        <v>283</v>
      </c>
      <c r="E785" s="191" t="s">
        <v>284</v>
      </c>
      <c r="F785" s="191" t="s">
        <v>275</v>
      </c>
      <c r="G785" s="191" t="s">
        <v>276</v>
      </c>
      <c r="H785" s="191" t="s">
        <v>278</v>
      </c>
      <c r="I785" s="191" t="s">
        <v>101</v>
      </c>
    </row>
    <row r="786" ht="20.1" customHeight="1" spans="1:9">
      <c r="A786" s="191" t="s">
        <v>285</v>
      </c>
      <c r="B786" s="191" t="s">
        <v>299</v>
      </c>
      <c r="C786" s="191" t="s">
        <v>287</v>
      </c>
      <c r="D786" s="191">
        <v>44531</v>
      </c>
      <c r="E786" s="191">
        <v>2200</v>
      </c>
      <c r="F786" s="191">
        <v>10</v>
      </c>
      <c r="G786" s="191">
        <v>90</v>
      </c>
      <c r="H786" s="191">
        <v>80</v>
      </c>
      <c r="I786" s="191"/>
    </row>
    <row r="787" ht="20.1" customHeight="1" spans="1:9">
      <c r="A787" s="191" t="s">
        <v>285</v>
      </c>
      <c r="B787" s="191" t="s">
        <v>299</v>
      </c>
      <c r="C787" s="191" t="s">
        <v>287</v>
      </c>
      <c r="D787" s="191">
        <v>44136</v>
      </c>
      <c r="E787" s="191">
        <v>2200</v>
      </c>
      <c r="F787" s="191">
        <v>10</v>
      </c>
      <c r="G787" s="191">
        <v>90</v>
      </c>
      <c r="H787" s="191">
        <v>80</v>
      </c>
      <c r="I787" s="191"/>
    </row>
    <row r="788" ht="20.1" customHeight="1" spans="1:9">
      <c r="A788" s="191" t="s">
        <v>285</v>
      </c>
      <c r="B788" s="191" t="s">
        <v>299</v>
      </c>
      <c r="C788" s="191" t="s">
        <v>287</v>
      </c>
      <c r="D788" s="191">
        <v>43739</v>
      </c>
      <c r="E788" s="191">
        <v>2200</v>
      </c>
      <c r="F788" s="191">
        <v>10</v>
      </c>
      <c r="G788" s="191">
        <v>90</v>
      </c>
      <c r="H788" s="191">
        <v>80</v>
      </c>
      <c r="I788" s="191"/>
    </row>
    <row r="789" ht="20.1" customHeight="1" spans="1:9">
      <c r="A789" s="191" t="s">
        <v>285</v>
      </c>
      <c r="B789" s="191" t="s">
        <v>299</v>
      </c>
      <c r="C789" s="191" t="s">
        <v>287</v>
      </c>
      <c r="D789" s="191">
        <v>43344</v>
      </c>
      <c r="E789" s="191">
        <v>2200</v>
      </c>
      <c r="F789" s="191">
        <v>10</v>
      </c>
      <c r="G789" s="191">
        <v>90</v>
      </c>
      <c r="H789" s="191">
        <v>80</v>
      </c>
      <c r="I789" s="191"/>
    </row>
    <row r="790" ht="20.1" customHeight="1" spans="1:9">
      <c r="A790" s="191" t="s">
        <v>285</v>
      </c>
      <c r="B790" s="191" t="s">
        <v>299</v>
      </c>
      <c r="C790" s="191" t="s">
        <v>287</v>
      </c>
      <c r="D790" s="191">
        <v>42948</v>
      </c>
      <c r="E790" s="191">
        <v>2200</v>
      </c>
      <c r="F790" s="191">
        <v>10</v>
      </c>
      <c r="G790" s="191">
        <v>90</v>
      </c>
      <c r="H790" s="191">
        <v>80</v>
      </c>
      <c r="I790" s="191"/>
    </row>
    <row r="791" ht="20.1" customHeight="1" spans="1:9">
      <c r="A791" s="191" t="s">
        <v>296</v>
      </c>
      <c r="B791" s="191" t="s">
        <v>299</v>
      </c>
      <c r="C791" s="191" t="s">
        <v>287</v>
      </c>
      <c r="D791" s="191">
        <v>42552</v>
      </c>
      <c r="E791" s="191">
        <v>2200</v>
      </c>
      <c r="F791" s="191">
        <v>10</v>
      </c>
      <c r="G791" s="191">
        <v>90</v>
      </c>
      <c r="H791" s="191">
        <v>80</v>
      </c>
      <c r="I791" s="191"/>
    </row>
    <row r="792" ht="20.1" customHeight="1" spans="1:9">
      <c r="A792" s="191" t="s">
        <v>296</v>
      </c>
      <c r="B792" s="191" t="s">
        <v>299</v>
      </c>
      <c r="C792" s="191" t="s">
        <v>287</v>
      </c>
      <c r="D792" s="191">
        <v>42156</v>
      </c>
      <c r="E792" s="191">
        <v>2200</v>
      </c>
      <c r="F792" s="191">
        <v>10</v>
      </c>
      <c r="G792" s="191">
        <v>90</v>
      </c>
      <c r="H792" s="191">
        <v>80</v>
      </c>
      <c r="I792" s="191"/>
    </row>
    <row r="793" ht="20.1" customHeight="1" spans="1:9">
      <c r="A793" s="191" t="s">
        <v>296</v>
      </c>
      <c r="B793" s="191" t="s">
        <v>299</v>
      </c>
      <c r="C793" s="191" t="s">
        <v>287</v>
      </c>
      <c r="D793" s="191">
        <v>41760</v>
      </c>
      <c r="E793" s="191">
        <v>2200</v>
      </c>
      <c r="F793" s="191">
        <v>10</v>
      </c>
      <c r="G793" s="191">
        <v>90</v>
      </c>
      <c r="H793" s="191">
        <v>80</v>
      </c>
      <c r="I793" s="191"/>
    </row>
    <row r="794" ht="20.1" customHeight="1" spans="1:9">
      <c r="A794" s="191" t="s">
        <v>296</v>
      </c>
      <c r="B794" s="191" t="s">
        <v>299</v>
      </c>
      <c r="C794" s="191" t="s">
        <v>287</v>
      </c>
      <c r="D794" s="191">
        <v>41365</v>
      </c>
      <c r="E794" s="191">
        <v>2200</v>
      </c>
      <c r="F794" s="191">
        <v>10</v>
      </c>
      <c r="G794" s="191">
        <v>90</v>
      </c>
      <c r="H794" s="191">
        <v>80</v>
      </c>
      <c r="I794" s="191"/>
    </row>
    <row r="795" ht="20.1" customHeight="1" spans="1:9">
      <c r="A795" s="191" t="s">
        <v>296</v>
      </c>
      <c r="B795" s="191" t="s">
        <v>299</v>
      </c>
      <c r="C795" s="191" t="s">
        <v>287</v>
      </c>
      <c r="D795" s="191">
        <v>40969</v>
      </c>
      <c r="E795" s="191">
        <v>2200</v>
      </c>
      <c r="F795" s="191">
        <v>10</v>
      </c>
      <c r="G795" s="191">
        <v>90</v>
      </c>
      <c r="H795" s="191">
        <v>80</v>
      </c>
      <c r="I795" s="191"/>
    </row>
    <row r="796" ht="20.1" customHeight="1" spans="1:9">
      <c r="A796" s="191" t="s">
        <v>296</v>
      </c>
      <c r="B796" s="191" t="s">
        <v>299</v>
      </c>
      <c r="C796" s="191" t="s">
        <v>287</v>
      </c>
      <c r="D796" s="191">
        <v>40575</v>
      </c>
      <c r="E796" s="191">
        <v>2200</v>
      </c>
      <c r="F796" s="191">
        <v>10</v>
      </c>
      <c r="G796" s="191">
        <v>90</v>
      </c>
      <c r="H796" s="191">
        <v>80</v>
      </c>
      <c r="I796" s="191"/>
    </row>
    <row r="797" ht="20.1" customHeight="1" spans="1:9">
      <c r="A797" s="191" t="s">
        <v>296</v>
      </c>
      <c r="B797" s="191" t="s">
        <v>299</v>
      </c>
      <c r="C797" s="191" t="s">
        <v>287</v>
      </c>
      <c r="D797" s="191">
        <v>40179</v>
      </c>
      <c r="E797" s="191">
        <v>2200</v>
      </c>
      <c r="F797" s="191">
        <v>10</v>
      </c>
      <c r="G797" s="191">
        <v>90</v>
      </c>
      <c r="H797" s="191">
        <v>80</v>
      </c>
      <c r="I797" s="191"/>
    </row>
    <row r="798" ht="20.1" customHeight="1" spans="1:9">
      <c r="A798" s="191" t="s">
        <v>296</v>
      </c>
      <c r="B798" s="191" t="s">
        <v>299</v>
      </c>
      <c r="C798" s="191" t="s">
        <v>287</v>
      </c>
      <c r="D798" s="191">
        <v>44166</v>
      </c>
      <c r="E798" s="191">
        <v>2200</v>
      </c>
      <c r="F798" s="191">
        <v>10</v>
      </c>
      <c r="G798" s="191">
        <v>90</v>
      </c>
      <c r="H798" s="191">
        <v>80</v>
      </c>
      <c r="I798" s="191" t="s">
        <v>288</v>
      </c>
    </row>
    <row r="799" ht="20.1" customHeight="1" spans="1:9">
      <c r="A799" s="191" t="s">
        <v>296</v>
      </c>
      <c r="B799" s="191" t="s">
        <v>299</v>
      </c>
      <c r="C799" s="191" t="s">
        <v>287</v>
      </c>
      <c r="D799" s="191">
        <v>44136</v>
      </c>
      <c r="E799" s="191">
        <v>2200</v>
      </c>
      <c r="F799" s="191">
        <v>10</v>
      </c>
      <c r="G799" s="191">
        <v>90</v>
      </c>
      <c r="H799" s="191">
        <v>80</v>
      </c>
      <c r="I799" s="191" t="s">
        <v>288</v>
      </c>
    </row>
    <row r="800" ht="20.1" customHeight="1" spans="1:9">
      <c r="A800" s="191" t="s">
        <v>296</v>
      </c>
      <c r="B800" s="191" t="s">
        <v>299</v>
      </c>
      <c r="C800" s="191" t="s">
        <v>287</v>
      </c>
      <c r="D800" s="191">
        <v>44105</v>
      </c>
      <c r="E800" s="191">
        <v>2200</v>
      </c>
      <c r="F800" s="191">
        <v>10</v>
      </c>
      <c r="G800" s="191">
        <v>90</v>
      </c>
      <c r="H800" s="191">
        <v>80</v>
      </c>
      <c r="I800" s="191" t="s">
        <v>288</v>
      </c>
    </row>
    <row r="801" ht="20.1" customHeight="1" spans="1:9">
      <c r="A801" s="191" t="s">
        <v>296</v>
      </c>
      <c r="B801" s="191" t="s">
        <v>299</v>
      </c>
      <c r="C801" s="191" t="s">
        <v>287</v>
      </c>
      <c r="D801" s="191">
        <v>44075</v>
      </c>
      <c r="E801" s="191">
        <v>2200</v>
      </c>
      <c r="F801" s="191">
        <v>10</v>
      </c>
      <c r="G801" s="191">
        <v>90</v>
      </c>
      <c r="H801" s="191">
        <v>80</v>
      </c>
      <c r="I801" s="191" t="s">
        <v>288</v>
      </c>
    </row>
    <row r="802" ht="20.1" customHeight="1" spans="1:9">
      <c r="A802" s="191" t="s">
        <v>296</v>
      </c>
      <c r="B802" s="191" t="s">
        <v>299</v>
      </c>
      <c r="C802" s="191" t="s">
        <v>287</v>
      </c>
      <c r="D802" s="191">
        <v>44044</v>
      </c>
      <c r="E802" s="191">
        <v>2200</v>
      </c>
      <c r="F802" s="191">
        <v>10</v>
      </c>
      <c r="G802" s="191">
        <v>90</v>
      </c>
      <c r="H802" s="191">
        <v>80</v>
      </c>
      <c r="I802" s="191" t="s">
        <v>288</v>
      </c>
    </row>
    <row r="803" ht="20.1" customHeight="1" spans="1:9">
      <c r="A803" s="191" t="s">
        <v>296</v>
      </c>
      <c r="B803" s="191" t="s">
        <v>299</v>
      </c>
      <c r="C803" s="191" t="s">
        <v>287</v>
      </c>
      <c r="D803" s="191">
        <v>44013</v>
      </c>
      <c r="E803" s="191">
        <v>2200</v>
      </c>
      <c r="F803" s="191">
        <v>10</v>
      </c>
      <c r="G803" s="191">
        <v>90</v>
      </c>
      <c r="H803" s="191">
        <v>80</v>
      </c>
      <c r="I803" s="191" t="s">
        <v>288</v>
      </c>
    </row>
    <row r="804" ht="20.1" customHeight="1" spans="1:9">
      <c r="A804" s="191" t="s">
        <v>296</v>
      </c>
      <c r="B804" s="191" t="s">
        <v>299</v>
      </c>
      <c r="C804" s="191" t="s">
        <v>287</v>
      </c>
      <c r="D804" s="191">
        <v>43983</v>
      </c>
      <c r="E804" s="191">
        <v>2200</v>
      </c>
      <c r="F804" s="191">
        <v>10</v>
      </c>
      <c r="G804" s="191">
        <v>90</v>
      </c>
      <c r="H804" s="191">
        <v>80</v>
      </c>
      <c r="I804" s="191" t="s">
        <v>288</v>
      </c>
    </row>
    <row r="805" ht="20.1" customHeight="1" spans="1:9">
      <c r="A805" s="191" t="s">
        <v>296</v>
      </c>
      <c r="B805" s="191" t="s">
        <v>299</v>
      </c>
      <c r="C805" s="191" t="s">
        <v>287</v>
      </c>
      <c r="D805" s="191">
        <v>43952</v>
      </c>
      <c r="E805" s="191">
        <v>2200</v>
      </c>
      <c r="F805" s="191">
        <v>10</v>
      </c>
      <c r="G805" s="191">
        <v>90</v>
      </c>
      <c r="H805" s="191">
        <v>80</v>
      </c>
      <c r="I805" s="191" t="s">
        <v>288</v>
      </c>
    </row>
    <row r="806" ht="20.1" customHeight="1" spans="1:9">
      <c r="A806" s="191" t="s">
        <v>296</v>
      </c>
      <c r="B806" s="191" t="s">
        <v>299</v>
      </c>
      <c r="C806" s="191" t="s">
        <v>287</v>
      </c>
      <c r="D806" s="191">
        <v>43922</v>
      </c>
      <c r="E806" s="191">
        <v>2200</v>
      </c>
      <c r="F806" s="191">
        <v>10</v>
      </c>
      <c r="G806" s="191">
        <v>90</v>
      </c>
      <c r="H806" s="191">
        <v>80</v>
      </c>
      <c r="I806" s="191" t="s">
        <v>288</v>
      </c>
    </row>
    <row r="807" ht="20.1" customHeight="1" spans="1:9">
      <c r="A807" s="191" t="s">
        <v>296</v>
      </c>
      <c r="B807" s="191" t="s">
        <v>299</v>
      </c>
      <c r="C807" s="191" t="s">
        <v>287</v>
      </c>
      <c r="D807" s="191">
        <v>43891</v>
      </c>
      <c r="E807" s="191">
        <v>2200</v>
      </c>
      <c r="F807" s="191">
        <v>10</v>
      </c>
      <c r="G807" s="191">
        <v>90</v>
      </c>
      <c r="H807" s="191">
        <v>80</v>
      </c>
      <c r="I807" s="191" t="s">
        <v>288</v>
      </c>
    </row>
    <row r="808" ht="20.1" customHeight="1" spans="1:9">
      <c r="A808" s="191" t="s">
        <v>296</v>
      </c>
      <c r="B808" s="191" t="s">
        <v>299</v>
      </c>
      <c r="C808" s="191" t="s">
        <v>287</v>
      </c>
      <c r="D808" s="191">
        <v>43862</v>
      </c>
      <c r="E808" s="191">
        <v>2200</v>
      </c>
      <c r="F808" s="191">
        <v>10</v>
      </c>
      <c r="G808" s="191">
        <v>90</v>
      </c>
      <c r="H808" s="191">
        <v>80</v>
      </c>
      <c r="I808" s="191" t="s">
        <v>288</v>
      </c>
    </row>
    <row r="809" ht="20.1" customHeight="1" spans="1:9">
      <c r="A809" s="191" t="s">
        <v>296</v>
      </c>
      <c r="B809" s="191" t="s">
        <v>299</v>
      </c>
      <c r="C809" s="191" t="s">
        <v>287</v>
      </c>
      <c r="D809" s="191">
        <v>43831</v>
      </c>
      <c r="E809" s="191">
        <v>2200</v>
      </c>
      <c r="F809" s="191">
        <v>10</v>
      </c>
      <c r="G809" s="191">
        <v>90</v>
      </c>
      <c r="H809" s="191">
        <v>80</v>
      </c>
      <c r="I809" s="191" t="s">
        <v>288</v>
      </c>
    </row>
    <row r="810" ht="20.1" customHeight="1" spans="1:9">
      <c r="A810" s="191" t="s">
        <v>296</v>
      </c>
      <c r="B810" s="191" t="s">
        <v>299</v>
      </c>
      <c r="C810" s="191" t="s">
        <v>287</v>
      </c>
      <c r="D810" s="191">
        <v>43800</v>
      </c>
      <c r="E810" s="191">
        <v>2200</v>
      </c>
      <c r="F810" s="191">
        <v>10</v>
      </c>
      <c r="G810" s="191">
        <v>90</v>
      </c>
      <c r="H810" s="191">
        <v>80</v>
      </c>
      <c r="I810" s="191" t="s">
        <v>288</v>
      </c>
    </row>
    <row r="811" ht="20.1" customHeight="1" spans="1:9">
      <c r="A811" s="191" t="s">
        <v>296</v>
      </c>
      <c r="B811" s="191" t="s">
        <v>299</v>
      </c>
      <c r="C811" s="191" t="s">
        <v>287</v>
      </c>
      <c r="D811" s="191">
        <v>43770</v>
      </c>
      <c r="E811" s="191">
        <v>2200</v>
      </c>
      <c r="F811" s="191">
        <v>10</v>
      </c>
      <c r="G811" s="191">
        <v>90</v>
      </c>
      <c r="H811" s="191">
        <v>80</v>
      </c>
      <c r="I811" s="191" t="s">
        <v>288</v>
      </c>
    </row>
    <row r="812" ht="20.1" customHeight="1" spans="1:9">
      <c r="A812" s="191" t="s">
        <v>296</v>
      </c>
      <c r="B812" s="191" t="s">
        <v>299</v>
      </c>
      <c r="C812" s="191" t="s">
        <v>287</v>
      </c>
      <c r="D812" s="191">
        <v>43739</v>
      </c>
      <c r="E812" s="191">
        <v>2200</v>
      </c>
      <c r="F812" s="191">
        <v>10</v>
      </c>
      <c r="G812" s="191">
        <v>90</v>
      </c>
      <c r="H812" s="191">
        <v>80</v>
      </c>
      <c r="I812" s="191" t="s">
        <v>288</v>
      </c>
    </row>
    <row r="813" ht="20.1" customHeight="1" spans="1:9">
      <c r="A813" s="191" t="s">
        <v>296</v>
      </c>
      <c r="B813" s="191" t="s">
        <v>299</v>
      </c>
      <c r="C813" s="191" t="s">
        <v>287</v>
      </c>
      <c r="D813" s="191">
        <v>43709</v>
      </c>
      <c r="E813" s="191">
        <v>2200</v>
      </c>
      <c r="F813" s="191">
        <v>10</v>
      </c>
      <c r="G813" s="191">
        <v>90</v>
      </c>
      <c r="H813" s="191">
        <v>80</v>
      </c>
      <c r="I813" s="191" t="s">
        <v>288</v>
      </c>
    </row>
    <row r="814" ht="20.1" customHeight="1" spans="1:9">
      <c r="A814" s="191" t="s">
        <v>296</v>
      </c>
      <c r="B814" s="191" t="s">
        <v>299</v>
      </c>
      <c r="C814" s="191" t="s">
        <v>287</v>
      </c>
      <c r="D814" s="191">
        <v>43678</v>
      </c>
      <c r="E814" s="191">
        <v>2200</v>
      </c>
      <c r="F814" s="191">
        <v>10</v>
      </c>
      <c r="G814" s="191">
        <v>90</v>
      </c>
      <c r="H814" s="191">
        <v>80</v>
      </c>
      <c r="I814" s="191" t="s">
        <v>288</v>
      </c>
    </row>
    <row r="815" ht="20.1" customHeight="1" spans="1:9">
      <c r="A815" s="191" t="s">
        <v>296</v>
      </c>
      <c r="B815" s="191" t="s">
        <v>299</v>
      </c>
      <c r="C815" s="191" t="s">
        <v>287</v>
      </c>
      <c r="D815" s="191">
        <v>43647</v>
      </c>
      <c r="E815" s="191">
        <v>2200</v>
      </c>
      <c r="F815" s="191">
        <v>10</v>
      </c>
      <c r="G815" s="191">
        <v>90</v>
      </c>
      <c r="H815" s="191">
        <v>80</v>
      </c>
      <c r="I815" s="191" t="s">
        <v>288</v>
      </c>
    </row>
    <row r="816" ht="20.1" customHeight="1" spans="1:9">
      <c r="A816" s="191" t="s">
        <v>296</v>
      </c>
      <c r="B816" s="191" t="s">
        <v>299</v>
      </c>
      <c r="C816" s="191" t="s">
        <v>287</v>
      </c>
      <c r="D816" s="191">
        <v>43617</v>
      </c>
      <c r="E816" s="191">
        <v>2200</v>
      </c>
      <c r="F816" s="191">
        <v>10</v>
      </c>
      <c r="G816" s="191">
        <v>90</v>
      </c>
      <c r="H816" s="191">
        <v>80</v>
      </c>
      <c r="I816" s="191" t="s">
        <v>288</v>
      </c>
    </row>
    <row r="817" ht="20.1" customHeight="1" spans="1:9">
      <c r="A817" s="191" t="s">
        <v>296</v>
      </c>
      <c r="B817" s="191" t="s">
        <v>299</v>
      </c>
      <c r="C817" s="191" t="s">
        <v>287</v>
      </c>
      <c r="D817" s="191">
        <v>43586</v>
      </c>
      <c r="E817" s="191">
        <v>2200</v>
      </c>
      <c r="F817" s="191">
        <v>10</v>
      </c>
      <c r="G817" s="191">
        <v>90</v>
      </c>
      <c r="H817" s="191">
        <v>80</v>
      </c>
      <c r="I817" s="191" t="s">
        <v>288</v>
      </c>
    </row>
    <row r="818" ht="20.1" customHeight="1" spans="1:9">
      <c r="A818" s="191" t="s">
        <v>296</v>
      </c>
      <c r="B818" s="191" t="s">
        <v>299</v>
      </c>
      <c r="C818" s="191" t="s">
        <v>287</v>
      </c>
      <c r="D818" s="191">
        <v>43556</v>
      </c>
      <c r="E818" s="191">
        <v>2200</v>
      </c>
      <c r="F818" s="191">
        <v>10</v>
      </c>
      <c r="G818" s="191">
        <v>90</v>
      </c>
      <c r="H818" s="191">
        <v>80</v>
      </c>
      <c r="I818" s="191" t="s">
        <v>288</v>
      </c>
    </row>
    <row r="819" ht="20.1" customHeight="1" spans="1:9">
      <c r="A819" s="191" t="s">
        <v>296</v>
      </c>
      <c r="B819" s="191" t="s">
        <v>299</v>
      </c>
      <c r="C819" s="191" t="s">
        <v>287</v>
      </c>
      <c r="D819" s="191">
        <v>43525</v>
      </c>
      <c r="E819" s="191">
        <v>2200</v>
      </c>
      <c r="F819" s="191">
        <v>10</v>
      </c>
      <c r="G819" s="191">
        <v>90</v>
      </c>
      <c r="H819" s="191">
        <v>80</v>
      </c>
      <c r="I819" s="191" t="s">
        <v>288</v>
      </c>
    </row>
    <row r="820" ht="20.1" customHeight="1" spans="1:9">
      <c r="A820" s="191" t="s">
        <v>296</v>
      </c>
      <c r="B820" s="191" t="s">
        <v>299</v>
      </c>
      <c r="C820" s="191" t="s">
        <v>287</v>
      </c>
      <c r="D820" s="191">
        <v>43497</v>
      </c>
      <c r="E820" s="191">
        <v>2200</v>
      </c>
      <c r="F820" s="191">
        <v>10</v>
      </c>
      <c r="G820" s="191">
        <v>90</v>
      </c>
      <c r="H820" s="191">
        <v>80</v>
      </c>
      <c r="I820" s="191" t="s">
        <v>288</v>
      </c>
    </row>
    <row r="821" ht="20.1" customHeight="1" spans="1:9">
      <c r="A821" s="191" t="s">
        <v>296</v>
      </c>
      <c r="B821" s="191" t="s">
        <v>299</v>
      </c>
      <c r="C821" s="191" t="s">
        <v>287</v>
      </c>
      <c r="D821" s="191">
        <v>43466</v>
      </c>
      <c r="E821" s="191">
        <v>2200</v>
      </c>
      <c r="F821" s="191">
        <v>10</v>
      </c>
      <c r="G821" s="191">
        <v>90</v>
      </c>
      <c r="H821" s="191">
        <v>80</v>
      </c>
      <c r="I821" s="191" t="s">
        <v>288</v>
      </c>
    </row>
    <row r="822" ht="20.1" customHeight="1" spans="1:9">
      <c r="A822" s="191" t="s">
        <v>296</v>
      </c>
      <c r="B822" s="191" t="s">
        <v>299</v>
      </c>
      <c r="C822" s="191" t="s">
        <v>287</v>
      </c>
      <c r="D822" s="191">
        <v>43435</v>
      </c>
      <c r="E822" s="191">
        <v>2200</v>
      </c>
      <c r="F822" s="191">
        <v>10</v>
      </c>
      <c r="G822" s="191">
        <v>90</v>
      </c>
      <c r="H822" s="191">
        <v>40</v>
      </c>
      <c r="I822" s="191" t="s">
        <v>288</v>
      </c>
    </row>
    <row r="823" ht="20.1" customHeight="1" spans="1:9">
      <c r="A823" s="191" t="s">
        <v>296</v>
      </c>
      <c r="B823" s="191" t="s">
        <v>299</v>
      </c>
      <c r="C823" s="191" t="s">
        <v>287</v>
      </c>
      <c r="D823" s="191">
        <v>43405</v>
      </c>
      <c r="E823" s="191">
        <v>2200</v>
      </c>
      <c r="F823" s="191">
        <v>10</v>
      </c>
      <c r="G823" s="191">
        <v>90</v>
      </c>
      <c r="H823" s="191">
        <v>40</v>
      </c>
      <c r="I823" s="191" t="s">
        <v>288</v>
      </c>
    </row>
    <row r="824" ht="20.1" customHeight="1" spans="1:9">
      <c r="A824" s="191" t="s">
        <v>296</v>
      </c>
      <c r="B824" s="191" t="s">
        <v>299</v>
      </c>
      <c r="C824" s="191" t="s">
        <v>287</v>
      </c>
      <c r="D824" s="191">
        <v>43374</v>
      </c>
      <c r="E824" s="191">
        <v>2200</v>
      </c>
      <c r="F824" s="191">
        <v>15</v>
      </c>
      <c r="G824" s="191">
        <v>90</v>
      </c>
      <c r="H824" s="191">
        <v>40</v>
      </c>
      <c r="I824" s="191" t="s">
        <v>288</v>
      </c>
    </row>
    <row r="825" ht="20.1" customHeight="1" spans="1:9">
      <c r="A825" s="191" t="s">
        <v>296</v>
      </c>
      <c r="B825" s="191" t="s">
        <v>299</v>
      </c>
      <c r="C825" s="191" t="s">
        <v>287</v>
      </c>
      <c r="D825" s="191">
        <v>43344</v>
      </c>
      <c r="E825" s="191">
        <v>2200</v>
      </c>
      <c r="F825" s="191">
        <v>15</v>
      </c>
      <c r="G825" s="191">
        <v>90</v>
      </c>
      <c r="H825" s="191">
        <v>40</v>
      </c>
      <c r="I825" s="191" t="s">
        <v>288</v>
      </c>
    </row>
    <row r="826" ht="20.1" customHeight="1" spans="1:9">
      <c r="A826" s="191" t="s">
        <v>296</v>
      </c>
      <c r="B826" s="191" t="s">
        <v>299</v>
      </c>
      <c r="C826" s="191" t="s">
        <v>287</v>
      </c>
      <c r="D826" s="191">
        <v>43313</v>
      </c>
      <c r="E826" s="191">
        <v>2200</v>
      </c>
      <c r="F826" s="191">
        <v>15</v>
      </c>
      <c r="G826" s="191">
        <v>90</v>
      </c>
      <c r="H826" s="191">
        <v>40</v>
      </c>
      <c r="I826" s="191" t="s">
        <v>288</v>
      </c>
    </row>
    <row r="827" ht="20.1" customHeight="1" spans="1:9">
      <c r="A827" s="191" t="s">
        <v>296</v>
      </c>
      <c r="B827" s="191" t="s">
        <v>299</v>
      </c>
      <c r="C827" s="191" t="s">
        <v>287</v>
      </c>
      <c r="D827" s="191">
        <v>43282</v>
      </c>
      <c r="E827" s="191">
        <v>2130</v>
      </c>
      <c r="F827" s="191">
        <v>15</v>
      </c>
      <c r="G827" s="191">
        <v>90</v>
      </c>
      <c r="H827" s="191">
        <v>40</v>
      </c>
      <c r="I827" s="191" t="s">
        <v>288</v>
      </c>
    </row>
    <row r="828" ht="20.1" customHeight="1" spans="1:9">
      <c r="A828" s="191" t="s">
        <v>296</v>
      </c>
      <c r="B828" s="191" t="s">
        <v>299</v>
      </c>
      <c r="C828" s="191" t="s">
        <v>287</v>
      </c>
      <c r="D828" s="191">
        <v>43252</v>
      </c>
      <c r="E828" s="191">
        <v>2130</v>
      </c>
      <c r="F828" s="191">
        <v>15</v>
      </c>
      <c r="G828" s="191">
        <v>90</v>
      </c>
      <c r="H828" s="191">
        <v>40</v>
      </c>
      <c r="I828" s="191" t="s">
        <v>288</v>
      </c>
    </row>
    <row r="829" ht="20.1" customHeight="1" spans="1:9">
      <c r="A829" s="191" t="s">
        <v>296</v>
      </c>
      <c r="B829" s="191" t="s">
        <v>299</v>
      </c>
      <c r="C829" s="191" t="s">
        <v>287</v>
      </c>
      <c r="D829" s="191">
        <v>43221</v>
      </c>
      <c r="E829" s="191">
        <v>2130</v>
      </c>
      <c r="F829" s="191">
        <v>15</v>
      </c>
      <c r="G829" s="191">
        <v>40</v>
      </c>
      <c r="H829" s="191">
        <v>40</v>
      </c>
      <c r="I829" s="191" t="s">
        <v>288</v>
      </c>
    </row>
    <row r="830" ht="20.1" customHeight="1" spans="1:9">
      <c r="A830" s="191" t="s">
        <v>296</v>
      </c>
      <c r="B830" s="191" t="s">
        <v>299</v>
      </c>
      <c r="C830" s="191" t="s">
        <v>287</v>
      </c>
      <c r="D830" s="191">
        <v>43191</v>
      </c>
      <c r="E830" s="191">
        <v>2130</v>
      </c>
      <c r="F830" s="191">
        <v>15</v>
      </c>
      <c r="G830" s="191">
        <v>40</v>
      </c>
      <c r="H830" s="191">
        <v>40</v>
      </c>
      <c r="I830" s="191" t="s">
        <v>288</v>
      </c>
    </row>
    <row r="831" ht="20.1" customHeight="1" spans="1:9">
      <c r="A831" s="191" t="s">
        <v>296</v>
      </c>
      <c r="B831" s="191" t="s">
        <v>299</v>
      </c>
      <c r="C831" s="191" t="s">
        <v>287</v>
      </c>
      <c r="D831" s="191">
        <v>43160</v>
      </c>
      <c r="E831" s="191">
        <v>2130</v>
      </c>
      <c r="F831" s="191">
        <v>15</v>
      </c>
      <c r="G831" s="191">
        <v>40</v>
      </c>
      <c r="H831" s="191">
        <v>40</v>
      </c>
      <c r="I831" s="191" t="s">
        <v>288</v>
      </c>
    </row>
    <row r="832" ht="20.1" customHeight="1" spans="1:9">
      <c r="A832" s="191" t="s">
        <v>296</v>
      </c>
      <c r="B832" s="191" t="s">
        <v>299</v>
      </c>
      <c r="C832" s="191" t="s">
        <v>287</v>
      </c>
      <c r="D832" s="191">
        <v>43132</v>
      </c>
      <c r="E832" s="191">
        <v>2130</v>
      </c>
      <c r="F832" s="191">
        <v>15</v>
      </c>
      <c r="G832" s="191">
        <v>40</v>
      </c>
      <c r="H832" s="191">
        <v>40</v>
      </c>
      <c r="I832" s="191" t="s">
        <v>288</v>
      </c>
    </row>
    <row r="833" ht="20.1" customHeight="1" spans="1:9">
      <c r="A833" s="191" t="s">
        <v>296</v>
      </c>
      <c r="B833" s="191" t="s">
        <v>299</v>
      </c>
      <c r="C833" s="191" t="s">
        <v>287</v>
      </c>
      <c r="D833" s="191">
        <v>43101</v>
      </c>
      <c r="E833" s="191">
        <v>2130</v>
      </c>
      <c r="F833" s="191">
        <v>15</v>
      </c>
      <c r="G833" s="191">
        <v>40</v>
      </c>
      <c r="H833" s="191">
        <v>40</v>
      </c>
      <c r="I833" s="191" t="s">
        <v>288</v>
      </c>
    </row>
    <row r="834" ht="20.1" customHeight="1" spans="1:9">
      <c r="A834" s="191" t="s">
        <v>296</v>
      </c>
      <c r="B834" s="191" t="s">
        <v>299</v>
      </c>
      <c r="C834" s="191" t="s">
        <v>287</v>
      </c>
      <c r="D834" s="191">
        <v>43070</v>
      </c>
      <c r="E834" s="191">
        <v>2130</v>
      </c>
      <c r="F834" s="191">
        <v>15</v>
      </c>
      <c r="G834" s="191">
        <v>40</v>
      </c>
      <c r="H834" s="191">
        <v>40</v>
      </c>
      <c r="I834" s="191" t="s">
        <v>288</v>
      </c>
    </row>
    <row r="835" ht="20.1" customHeight="1" spans="1:9">
      <c r="A835" s="191" t="s">
        <v>296</v>
      </c>
      <c r="B835" s="191" t="s">
        <v>299</v>
      </c>
      <c r="C835" s="191" t="s">
        <v>287</v>
      </c>
      <c r="D835" s="191">
        <v>43040</v>
      </c>
      <c r="E835" s="191">
        <v>2130</v>
      </c>
      <c r="F835" s="191">
        <v>15</v>
      </c>
      <c r="G835" s="191">
        <v>40</v>
      </c>
      <c r="H835" s="191">
        <v>40</v>
      </c>
      <c r="I835" s="191" t="s">
        <v>288</v>
      </c>
    </row>
    <row r="836" ht="20.1" customHeight="1" spans="1:9">
      <c r="A836" s="191" t="s">
        <v>296</v>
      </c>
      <c r="B836" s="191" t="s">
        <v>299</v>
      </c>
      <c r="C836" s="191" t="s">
        <v>287</v>
      </c>
      <c r="D836" s="191">
        <v>43009</v>
      </c>
      <c r="E836" s="191">
        <v>2130</v>
      </c>
      <c r="F836" s="191">
        <v>15</v>
      </c>
      <c r="G836" s="191">
        <v>40</v>
      </c>
      <c r="H836" s="191">
        <v>40</v>
      </c>
      <c r="I836" s="191" t="s">
        <v>288</v>
      </c>
    </row>
    <row r="837" ht="20.1" customHeight="1" spans="1:9">
      <c r="A837" s="191" t="s">
        <v>296</v>
      </c>
      <c r="B837" s="191" t="s">
        <v>299</v>
      </c>
      <c r="C837" s="191" t="s">
        <v>287</v>
      </c>
      <c r="D837" s="191">
        <v>42979</v>
      </c>
      <c r="E837" s="191">
        <v>2130</v>
      </c>
      <c r="F837" s="191">
        <v>15</v>
      </c>
      <c r="G837" s="191">
        <v>40</v>
      </c>
      <c r="H837" s="191">
        <v>40</v>
      </c>
      <c r="I837" s="191" t="s">
        <v>288</v>
      </c>
    </row>
    <row r="838" ht="20.1" customHeight="1" spans="1:9">
      <c r="A838" s="191" t="s">
        <v>296</v>
      </c>
      <c r="B838" s="191" t="s">
        <v>299</v>
      </c>
      <c r="C838" s="191" t="s">
        <v>287</v>
      </c>
      <c r="D838" s="191">
        <v>42948</v>
      </c>
      <c r="E838" s="191">
        <v>2130</v>
      </c>
      <c r="F838" s="191">
        <v>15</v>
      </c>
      <c r="G838" s="191">
        <v>40</v>
      </c>
      <c r="H838" s="191">
        <v>40</v>
      </c>
      <c r="I838" s="191" t="s">
        <v>288</v>
      </c>
    </row>
    <row r="839" ht="20.1" customHeight="1" spans="1:9">
      <c r="A839" s="191" t="s">
        <v>296</v>
      </c>
      <c r="B839" s="191" t="s">
        <v>299</v>
      </c>
      <c r="C839" s="191" t="s">
        <v>287</v>
      </c>
      <c r="D839" s="191">
        <v>42917</v>
      </c>
      <c r="E839" s="191">
        <v>2130</v>
      </c>
      <c r="F839" s="191">
        <v>15</v>
      </c>
      <c r="G839" s="191">
        <v>40</v>
      </c>
      <c r="H839" s="191">
        <v>40</v>
      </c>
      <c r="I839" s="191" t="s">
        <v>288</v>
      </c>
    </row>
    <row r="840" ht="20.1" customHeight="1" spans="1:9">
      <c r="A840" s="191" t="s">
        <v>296</v>
      </c>
      <c r="B840" s="191" t="s">
        <v>299</v>
      </c>
      <c r="C840" s="191" t="s">
        <v>287</v>
      </c>
      <c r="D840" s="191">
        <v>42887</v>
      </c>
      <c r="E840" s="191">
        <v>2130</v>
      </c>
      <c r="F840" s="191">
        <v>15</v>
      </c>
      <c r="G840" s="191">
        <v>40</v>
      </c>
      <c r="H840" s="191">
        <v>40</v>
      </c>
      <c r="I840" s="191" t="s">
        <v>288</v>
      </c>
    </row>
    <row r="841" ht="20.1" customHeight="1" spans="1:9">
      <c r="A841" s="191" t="s">
        <v>296</v>
      </c>
      <c r="B841" s="191" t="s">
        <v>299</v>
      </c>
      <c r="C841" s="191" t="s">
        <v>287</v>
      </c>
      <c r="D841" s="191">
        <v>42856</v>
      </c>
      <c r="E841" s="191">
        <v>2030</v>
      </c>
      <c r="F841" s="191">
        <v>15</v>
      </c>
      <c r="G841" s="191">
        <v>40</v>
      </c>
      <c r="H841" s="191">
        <v>40</v>
      </c>
      <c r="I841" s="191" t="s">
        <v>288</v>
      </c>
    </row>
    <row r="842" ht="20.1" customHeight="1" spans="1:9">
      <c r="A842" s="191" t="s">
        <v>296</v>
      </c>
      <c r="B842" s="191" t="s">
        <v>299</v>
      </c>
      <c r="C842" s="191" t="s">
        <v>287</v>
      </c>
      <c r="D842" s="191">
        <v>42826</v>
      </c>
      <c r="E842" s="191">
        <v>2030</v>
      </c>
      <c r="F842" s="191">
        <v>15</v>
      </c>
      <c r="G842" s="191">
        <v>40</v>
      </c>
      <c r="H842" s="191">
        <v>40</v>
      </c>
      <c r="I842" s="191" t="s">
        <v>288</v>
      </c>
    </row>
    <row r="843" ht="20.1" customHeight="1" spans="1:9">
      <c r="A843" s="191" t="s">
        <v>296</v>
      </c>
      <c r="B843" s="191" t="s">
        <v>299</v>
      </c>
      <c r="C843" s="191" t="s">
        <v>287</v>
      </c>
      <c r="D843" s="191">
        <v>42795</v>
      </c>
      <c r="E843" s="191">
        <v>2030</v>
      </c>
      <c r="F843" s="191">
        <v>15</v>
      </c>
      <c r="G843" s="191">
        <v>40</v>
      </c>
      <c r="H843" s="191">
        <v>40</v>
      </c>
      <c r="I843" s="191" t="s">
        <v>288</v>
      </c>
    </row>
    <row r="844" ht="20.1" customHeight="1" spans="1:9">
      <c r="A844" s="191" t="s">
        <v>296</v>
      </c>
      <c r="B844" s="191" t="s">
        <v>299</v>
      </c>
      <c r="C844" s="191" t="s">
        <v>287</v>
      </c>
      <c r="D844" s="191">
        <v>42767</v>
      </c>
      <c r="E844" s="191">
        <v>2030</v>
      </c>
      <c r="F844" s="191">
        <v>15</v>
      </c>
      <c r="G844" s="191">
        <v>40</v>
      </c>
      <c r="H844" s="191">
        <v>40</v>
      </c>
      <c r="I844" s="191" t="s">
        <v>288</v>
      </c>
    </row>
    <row r="845" ht="20.1" customHeight="1" spans="1:9">
      <c r="A845" s="191" t="s">
        <v>296</v>
      </c>
      <c r="B845" s="191" t="s">
        <v>299</v>
      </c>
      <c r="C845" s="191" t="s">
        <v>287</v>
      </c>
      <c r="D845" s="191">
        <v>42736</v>
      </c>
      <c r="E845" s="191">
        <v>2030</v>
      </c>
      <c r="F845" s="191">
        <v>15</v>
      </c>
      <c r="G845" s="191">
        <v>40</v>
      </c>
      <c r="H845" s="191">
        <v>40</v>
      </c>
      <c r="I845" s="191" t="s">
        <v>288</v>
      </c>
    </row>
    <row r="846" ht="20.1" customHeight="1" spans="1:9">
      <c r="A846" s="191" t="s">
        <v>296</v>
      </c>
      <c r="B846" s="191" t="s">
        <v>299</v>
      </c>
      <c r="C846" s="191" t="s">
        <v>287</v>
      </c>
      <c r="D846" s="191">
        <v>42705</v>
      </c>
      <c r="E846" s="191">
        <v>2030</v>
      </c>
      <c r="F846" s="191">
        <v>15</v>
      </c>
      <c r="G846" s="191">
        <v>40</v>
      </c>
      <c r="H846" s="191">
        <v>40</v>
      </c>
      <c r="I846" s="191" t="s">
        <v>288</v>
      </c>
    </row>
    <row r="847" ht="20.1" customHeight="1" spans="1:9">
      <c r="A847" s="191" t="s">
        <v>296</v>
      </c>
      <c r="B847" s="191" t="s">
        <v>299</v>
      </c>
      <c r="C847" s="191" t="s">
        <v>287</v>
      </c>
      <c r="D847" s="191">
        <v>42675</v>
      </c>
      <c r="E847" s="191">
        <v>2030</v>
      </c>
      <c r="F847" s="191">
        <v>15</v>
      </c>
      <c r="G847" s="191">
        <v>40</v>
      </c>
      <c r="H847" s="191">
        <v>40</v>
      </c>
      <c r="I847" s="191" t="s">
        <v>288</v>
      </c>
    </row>
    <row r="848" ht="20.1" customHeight="1" spans="1:9">
      <c r="A848" s="191" t="s">
        <v>296</v>
      </c>
      <c r="B848" s="191" t="s">
        <v>299</v>
      </c>
      <c r="C848" s="191" t="s">
        <v>287</v>
      </c>
      <c r="D848" s="191">
        <v>42644</v>
      </c>
      <c r="E848" s="191">
        <v>2030</v>
      </c>
      <c r="F848" s="191">
        <v>15</v>
      </c>
      <c r="G848" s="191">
        <v>40</v>
      </c>
      <c r="H848" s="191">
        <v>40</v>
      </c>
      <c r="I848" s="191" t="s">
        <v>288</v>
      </c>
    </row>
    <row r="849" ht="20.1" customHeight="1" spans="1:9">
      <c r="A849" s="191" t="s">
        <v>296</v>
      </c>
      <c r="B849" s="191" t="s">
        <v>299</v>
      </c>
      <c r="C849" s="191" t="s">
        <v>287</v>
      </c>
      <c r="D849" s="191">
        <v>42614</v>
      </c>
      <c r="E849" s="191">
        <v>2030</v>
      </c>
      <c r="F849" s="191">
        <v>15</v>
      </c>
      <c r="G849" s="191">
        <v>40</v>
      </c>
      <c r="H849" s="191">
        <v>40</v>
      </c>
      <c r="I849" s="191" t="s">
        <v>288</v>
      </c>
    </row>
    <row r="850" ht="20.1" customHeight="1" spans="1:9">
      <c r="A850" s="191" t="s">
        <v>296</v>
      </c>
      <c r="B850" s="191" t="s">
        <v>299</v>
      </c>
      <c r="C850" s="191" t="s">
        <v>287</v>
      </c>
      <c r="D850" s="191">
        <v>42583</v>
      </c>
      <c r="E850" s="191">
        <v>2030</v>
      </c>
      <c r="F850" s="191">
        <v>15</v>
      </c>
      <c r="G850" s="191">
        <v>40</v>
      </c>
      <c r="H850" s="191">
        <v>40</v>
      </c>
      <c r="I850" s="191" t="s">
        <v>288</v>
      </c>
    </row>
    <row r="851" ht="20.1" customHeight="1" spans="1:9">
      <c r="A851" s="191" t="s">
        <v>296</v>
      </c>
      <c r="B851" s="191" t="s">
        <v>299</v>
      </c>
      <c r="C851" s="191" t="s">
        <v>287</v>
      </c>
      <c r="D851" s="191">
        <v>42552</v>
      </c>
      <c r="E851" s="191">
        <v>2030</v>
      </c>
      <c r="F851" s="191">
        <v>15</v>
      </c>
      <c r="G851" s="191">
        <v>40</v>
      </c>
      <c r="H851" s="191">
        <v>40</v>
      </c>
      <c r="I851" s="191" t="s">
        <v>288</v>
      </c>
    </row>
    <row r="852" ht="20.1" customHeight="1" spans="1:9">
      <c r="A852" s="191" t="s">
        <v>296</v>
      </c>
      <c r="B852" s="191" t="s">
        <v>299</v>
      </c>
      <c r="C852" s="191" t="s">
        <v>287</v>
      </c>
      <c r="D852" s="191">
        <v>42522</v>
      </c>
      <c r="E852" s="191">
        <v>2030</v>
      </c>
      <c r="F852" s="191">
        <v>15</v>
      </c>
      <c r="G852" s="191">
        <v>40</v>
      </c>
      <c r="H852" s="191">
        <v>40</v>
      </c>
      <c r="I852" s="191" t="s">
        <v>288</v>
      </c>
    </row>
    <row r="853" ht="20.1" customHeight="1" spans="1:9">
      <c r="A853" s="191" t="s">
        <v>296</v>
      </c>
      <c r="B853" s="191" t="s">
        <v>299</v>
      </c>
      <c r="C853" s="191" t="s">
        <v>287</v>
      </c>
      <c r="D853" s="191">
        <v>42491</v>
      </c>
      <c r="E853" s="191">
        <v>2030</v>
      </c>
      <c r="F853" s="191">
        <v>15</v>
      </c>
      <c r="G853" s="191">
        <v>40</v>
      </c>
      <c r="H853" s="191">
        <v>40</v>
      </c>
      <c r="I853" s="191" t="s">
        <v>288</v>
      </c>
    </row>
    <row r="854" ht="20.1" customHeight="1" spans="1:9">
      <c r="A854" s="191" t="s">
        <v>296</v>
      </c>
      <c r="B854" s="191" t="s">
        <v>299</v>
      </c>
      <c r="C854" s="191" t="s">
        <v>287</v>
      </c>
      <c r="D854" s="191">
        <v>42461</v>
      </c>
      <c r="E854" s="191">
        <v>2030</v>
      </c>
      <c r="F854" s="191">
        <v>15</v>
      </c>
      <c r="G854" s="191">
        <v>40</v>
      </c>
      <c r="H854" s="191">
        <v>40</v>
      </c>
      <c r="I854" s="191" t="s">
        <v>288</v>
      </c>
    </row>
    <row r="855" ht="20.1" customHeight="1" spans="1:9">
      <c r="A855" s="191" t="s">
        <v>296</v>
      </c>
      <c r="B855" s="191" t="s">
        <v>299</v>
      </c>
      <c r="C855" s="191" t="s">
        <v>287</v>
      </c>
      <c r="D855" s="191">
        <v>42430</v>
      </c>
      <c r="E855" s="191">
        <v>2030</v>
      </c>
      <c r="F855" s="191">
        <v>15</v>
      </c>
      <c r="G855" s="191">
        <v>40</v>
      </c>
      <c r="H855" s="191">
        <v>40</v>
      </c>
      <c r="I855" s="191" t="s">
        <v>288</v>
      </c>
    </row>
    <row r="856" ht="20.1" customHeight="1" spans="1:9">
      <c r="A856" s="191" t="s">
        <v>296</v>
      </c>
      <c r="B856" s="191" t="s">
        <v>299</v>
      </c>
      <c r="C856" s="191" t="s">
        <v>287</v>
      </c>
      <c r="D856" s="191">
        <v>42401</v>
      </c>
      <c r="E856" s="191">
        <v>2030</v>
      </c>
      <c r="F856" s="191">
        <v>15</v>
      </c>
      <c r="G856" s="191">
        <v>40</v>
      </c>
      <c r="H856" s="191">
        <v>40</v>
      </c>
      <c r="I856" s="191" t="s">
        <v>288</v>
      </c>
    </row>
    <row r="857" ht="20.1" customHeight="1" spans="1:9">
      <c r="A857" s="191" t="s">
        <v>296</v>
      </c>
      <c r="B857" s="191" t="s">
        <v>299</v>
      </c>
      <c r="C857" s="191" t="s">
        <v>287</v>
      </c>
      <c r="D857" s="191">
        <v>42370</v>
      </c>
      <c r="E857" s="191">
        <v>2030</v>
      </c>
      <c r="F857" s="191">
        <v>15</v>
      </c>
      <c r="G857" s="191">
        <v>40</v>
      </c>
      <c r="H857" s="191">
        <v>40</v>
      </c>
      <c r="I857" s="191" t="s">
        <v>288</v>
      </c>
    </row>
    <row r="858" ht="20.1" customHeight="1" spans="1:9">
      <c r="A858" s="191" t="s">
        <v>296</v>
      </c>
      <c r="B858" s="191" t="s">
        <v>299</v>
      </c>
      <c r="C858" s="191" t="s">
        <v>287</v>
      </c>
      <c r="D858" s="191">
        <v>42339</v>
      </c>
      <c r="E858" s="191">
        <v>2030</v>
      </c>
      <c r="F858" s="191">
        <v>15</v>
      </c>
      <c r="G858" s="191">
        <v>40</v>
      </c>
      <c r="H858" s="191">
        <v>40</v>
      </c>
      <c r="I858" s="191" t="s">
        <v>288</v>
      </c>
    </row>
    <row r="859" ht="20.1" customHeight="1" spans="1:9">
      <c r="A859" s="191" t="s">
        <v>296</v>
      </c>
      <c r="B859" s="191" t="s">
        <v>299</v>
      </c>
      <c r="C859" s="191" t="s">
        <v>287</v>
      </c>
      <c r="D859" s="191">
        <v>42309</v>
      </c>
      <c r="E859" s="191">
        <v>2030</v>
      </c>
      <c r="F859" s="191">
        <v>30</v>
      </c>
      <c r="G859" s="191">
        <v>40</v>
      </c>
      <c r="H859" s="191">
        <v>40</v>
      </c>
      <c r="I859" s="191" t="s">
        <v>288</v>
      </c>
    </row>
    <row r="860" ht="20.1" customHeight="1" spans="1:9">
      <c r="A860" s="191" t="s">
        <v>296</v>
      </c>
      <c r="B860" s="191" t="s">
        <v>299</v>
      </c>
      <c r="C860" s="191" t="s">
        <v>287</v>
      </c>
      <c r="D860" s="191">
        <v>42278</v>
      </c>
      <c r="E860" s="191">
        <v>2030</v>
      </c>
      <c r="F860" s="191">
        <v>30</v>
      </c>
      <c r="G860" s="191">
        <v>40</v>
      </c>
      <c r="H860" s="191">
        <v>40</v>
      </c>
      <c r="I860" s="191" t="s">
        <v>288</v>
      </c>
    </row>
    <row r="861" ht="20.1" customHeight="1" spans="1:9">
      <c r="A861" s="191" t="s">
        <v>296</v>
      </c>
      <c r="B861" s="191" t="s">
        <v>299</v>
      </c>
      <c r="C861" s="191" t="s">
        <v>287</v>
      </c>
      <c r="D861" s="191">
        <v>42248</v>
      </c>
      <c r="E861" s="191">
        <v>2030</v>
      </c>
      <c r="F861" s="191">
        <v>30</v>
      </c>
      <c r="G861" s="191">
        <v>40</v>
      </c>
      <c r="H861" s="191">
        <v>40</v>
      </c>
      <c r="I861" s="191" t="s">
        <v>288</v>
      </c>
    </row>
    <row r="862" ht="20.1" customHeight="1" spans="1:9">
      <c r="A862" s="191" t="s">
        <v>296</v>
      </c>
      <c r="B862" s="191" t="s">
        <v>299</v>
      </c>
      <c r="C862" s="191" t="s">
        <v>287</v>
      </c>
      <c r="D862" s="191">
        <v>42217</v>
      </c>
      <c r="E862" s="191">
        <v>2030</v>
      </c>
      <c r="F862" s="191">
        <v>30</v>
      </c>
      <c r="G862" s="191">
        <v>40</v>
      </c>
      <c r="H862" s="191">
        <v>40</v>
      </c>
      <c r="I862" s="191" t="s">
        <v>288</v>
      </c>
    </row>
    <row r="863" ht="20.1" customHeight="1" spans="1:9">
      <c r="A863" s="191" t="s">
        <v>296</v>
      </c>
      <c r="B863" s="191" t="s">
        <v>299</v>
      </c>
      <c r="C863" s="191" t="s">
        <v>287</v>
      </c>
      <c r="D863" s="191">
        <v>42186</v>
      </c>
      <c r="E863" s="191">
        <v>2030</v>
      </c>
      <c r="F863" s="191">
        <v>30</v>
      </c>
      <c r="G863" s="191">
        <v>40</v>
      </c>
      <c r="H863" s="191">
        <v>40</v>
      </c>
      <c r="I863" s="191" t="s">
        <v>288</v>
      </c>
    </row>
    <row r="864" ht="20.1" customHeight="1" spans="1:9">
      <c r="A864" s="191" t="s">
        <v>296</v>
      </c>
      <c r="B864" s="191" t="s">
        <v>299</v>
      </c>
      <c r="C864" s="191" t="s">
        <v>287</v>
      </c>
      <c r="D864" s="191">
        <v>42156</v>
      </c>
      <c r="E864" s="191">
        <v>2030</v>
      </c>
      <c r="F864" s="191">
        <v>30</v>
      </c>
      <c r="G864" s="191">
        <v>21</v>
      </c>
      <c r="H864" s="191">
        <v>40</v>
      </c>
      <c r="I864" s="191" t="s">
        <v>288</v>
      </c>
    </row>
    <row r="865" ht="20.1" customHeight="1" spans="1:9">
      <c r="A865" s="191" t="s">
        <v>296</v>
      </c>
      <c r="B865" s="191" t="s">
        <v>299</v>
      </c>
      <c r="C865" s="191" t="s">
        <v>287</v>
      </c>
      <c r="D865" s="191">
        <v>42125</v>
      </c>
      <c r="E865" s="191">
        <v>2030</v>
      </c>
      <c r="F865" s="191">
        <v>30</v>
      </c>
      <c r="G865" s="191">
        <v>21</v>
      </c>
      <c r="H865" s="191">
        <v>40</v>
      </c>
      <c r="I865" s="191" t="s">
        <v>288</v>
      </c>
    </row>
    <row r="866" ht="20.1" customHeight="1" spans="1:9">
      <c r="A866" s="191" t="s">
        <v>296</v>
      </c>
      <c r="B866" s="191" t="s">
        <v>299</v>
      </c>
      <c r="C866" s="191" t="s">
        <v>287</v>
      </c>
      <c r="D866" s="191">
        <v>42095</v>
      </c>
      <c r="E866" s="191">
        <v>2030</v>
      </c>
      <c r="F866" s="191">
        <v>30</v>
      </c>
      <c r="G866" s="191">
        <v>21</v>
      </c>
      <c r="H866" s="191">
        <v>40</v>
      </c>
      <c r="I866" s="191" t="s">
        <v>288</v>
      </c>
    </row>
    <row r="867" ht="20.1" customHeight="1" spans="1:9">
      <c r="A867" s="191" t="s">
        <v>296</v>
      </c>
      <c r="B867" s="191" t="s">
        <v>299</v>
      </c>
      <c r="C867" s="191" t="s">
        <v>287</v>
      </c>
      <c r="D867" s="191">
        <v>42064</v>
      </c>
      <c r="E867" s="191">
        <v>2030</v>
      </c>
      <c r="F867" s="191">
        <v>30</v>
      </c>
      <c r="G867" s="191">
        <v>21</v>
      </c>
      <c r="H867" s="191">
        <v>40</v>
      </c>
      <c r="I867" s="191" t="s">
        <v>288</v>
      </c>
    </row>
    <row r="868" ht="20.1" customHeight="1" spans="1:9">
      <c r="A868" s="191" t="s">
        <v>296</v>
      </c>
      <c r="B868" s="191" t="s">
        <v>299</v>
      </c>
      <c r="C868" s="191" t="s">
        <v>287</v>
      </c>
      <c r="D868" s="191">
        <v>42036</v>
      </c>
      <c r="E868" s="191">
        <v>1808</v>
      </c>
      <c r="F868" s="191">
        <v>30</v>
      </c>
      <c r="G868" s="191">
        <v>21</v>
      </c>
      <c r="H868" s="191">
        <v>40</v>
      </c>
      <c r="I868" s="191" t="s">
        <v>288</v>
      </c>
    </row>
    <row r="869" ht="20.1" customHeight="1" spans="1:9">
      <c r="A869" s="191" t="s">
        <v>296</v>
      </c>
      <c r="B869" s="191" t="s">
        <v>299</v>
      </c>
      <c r="C869" s="191" t="s">
        <v>287</v>
      </c>
      <c r="D869" s="191">
        <v>42005</v>
      </c>
      <c r="E869" s="191">
        <v>1808</v>
      </c>
      <c r="F869" s="191">
        <v>30</v>
      </c>
      <c r="G869" s="191">
        <v>21</v>
      </c>
      <c r="H869" s="191">
        <v>40</v>
      </c>
      <c r="I869" s="191" t="s">
        <v>288</v>
      </c>
    </row>
    <row r="870" ht="20.1" customHeight="1" spans="1:9">
      <c r="A870" s="191" t="s">
        <v>296</v>
      </c>
      <c r="B870" s="191" t="s">
        <v>299</v>
      </c>
      <c r="C870" s="191" t="s">
        <v>287</v>
      </c>
      <c r="D870" s="191">
        <v>41974</v>
      </c>
      <c r="E870" s="191">
        <v>1808</v>
      </c>
      <c r="F870" s="191">
        <v>30</v>
      </c>
      <c r="G870" s="191">
        <v>21</v>
      </c>
      <c r="H870" s="191">
        <v>40</v>
      </c>
      <c r="I870" s="191" t="s">
        <v>288</v>
      </c>
    </row>
    <row r="871" ht="20.1" customHeight="1" spans="1:9">
      <c r="A871" s="191" t="s">
        <v>296</v>
      </c>
      <c r="B871" s="191" t="s">
        <v>299</v>
      </c>
      <c r="C871" s="191" t="s">
        <v>287</v>
      </c>
      <c r="D871" s="191">
        <v>41944</v>
      </c>
      <c r="E871" s="191">
        <v>1808</v>
      </c>
      <c r="F871" s="191">
        <v>30</v>
      </c>
      <c r="G871" s="191">
        <v>21</v>
      </c>
      <c r="H871" s="191">
        <v>40</v>
      </c>
      <c r="I871" s="191" t="s">
        <v>288</v>
      </c>
    </row>
    <row r="872" ht="20.1" customHeight="1" spans="1:9">
      <c r="A872" s="191" t="s">
        <v>296</v>
      </c>
      <c r="B872" s="191" t="s">
        <v>299</v>
      </c>
      <c r="C872" s="191" t="s">
        <v>287</v>
      </c>
      <c r="D872" s="191">
        <v>41913</v>
      </c>
      <c r="E872" s="191">
        <v>1808</v>
      </c>
      <c r="F872" s="191">
        <v>30</v>
      </c>
      <c r="G872" s="191">
        <v>21</v>
      </c>
      <c r="H872" s="191">
        <v>40</v>
      </c>
      <c r="I872" s="191" t="s">
        <v>288</v>
      </c>
    </row>
    <row r="873" ht="20.1" customHeight="1" spans="1:9">
      <c r="A873" s="191" t="s">
        <v>296</v>
      </c>
      <c r="B873" s="191" t="s">
        <v>299</v>
      </c>
      <c r="C873" s="191" t="s">
        <v>287</v>
      </c>
      <c r="D873" s="191">
        <v>41883</v>
      </c>
      <c r="E873" s="191">
        <v>1808</v>
      </c>
      <c r="F873" s="191">
        <v>30</v>
      </c>
      <c r="G873" s="191">
        <v>21</v>
      </c>
      <c r="H873" s="191">
        <v>40</v>
      </c>
      <c r="I873" s="191" t="s">
        <v>288</v>
      </c>
    </row>
    <row r="874" ht="20.1" customHeight="1" spans="1:9">
      <c r="A874" s="191" t="s">
        <v>296</v>
      </c>
      <c r="B874" s="191" t="s">
        <v>299</v>
      </c>
      <c r="C874" s="191" t="s">
        <v>287</v>
      </c>
      <c r="D874" s="191">
        <v>41852</v>
      </c>
      <c r="E874" s="191">
        <v>1808</v>
      </c>
      <c r="F874" s="191">
        <v>30</v>
      </c>
      <c r="G874" s="191">
        <v>21</v>
      </c>
      <c r="H874" s="191">
        <v>40</v>
      </c>
      <c r="I874" s="191" t="s">
        <v>288</v>
      </c>
    </row>
    <row r="875" ht="20.1" customHeight="1" spans="1:9">
      <c r="A875" s="191" t="s">
        <v>296</v>
      </c>
      <c r="B875" s="191" t="s">
        <v>299</v>
      </c>
      <c r="C875" s="191" t="s">
        <v>287</v>
      </c>
      <c r="D875" s="191">
        <v>41821</v>
      </c>
      <c r="E875" s="191">
        <v>1808</v>
      </c>
      <c r="F875" s="191">
        <v>30</v>
      </c>
      <c r="G875" s="191">
        <v>21</v>
      </c>
      <c r="H875" s="191">
        <v>40</v>
      </c>
      <c r="I875" s="191" t="s">
        <v>288</v>
      </c>
    </row>
    <row r="876" ht="20.1" customHeight="1" spans="1:9">
      <c r="A876" s="191" t="s">
        <v>296</v>
      </c>
      <c r="B876" s="191" t="s">
        <v>299</v>
      </c>
      <c r="C876" s="191" t="s">
        <v>287</v>
      </c>
      <c r="D876" s="191">
        <v>41791</v>
      </c>
      <c r="E876" s="191">
        <v>1808</v>
      </c>
      <c r="F876" s="191">
        <v>30</v>
      </c>
      <c r="G876" s="191">
        <v>21</v>
      </c>
      <c r="H876" s="191">
        <v>40</v>
      </c>
      <c r="I876" s="191" t="s">
        <v>288</v>
      </c>
    </row>
    <row r="877" ht="20.1" customHeight="1" spans="1:9">
      <c r="A877" s="191" t="s">
        <v>296</v>
      </c>
      <c r="B877" s="191" t="s">
        <v>299</v>
      </c>
      <c r="C877" s="191" t="s">
        <v>287</v>
      </c>
      <c r="D877" s="191">
        <v>41760</v>
      </c>
      <c r="E877" s="191">
        <v>1808</v>
      </c>
      <c r="F877" s="191">
        <v>30</v>
      </c>
      <c r="G877" s="191">
        <v>21</v>
      </c>
      <c r="H877" s="191">
        <v>40</v>
      </c>
      <c r="I877" s="191" t="s">
        <v>288</v>
      </c>
    </row>
    <row r="878" ht="20.1" customHeight="1" spans="1:9">
      <c r="A878" s="191" t="s">
        <v>296</v>
      </c>
      <c r="B878" s="191" t="s">
        <v>299</v>
      </c>
      <c r="C878" s="191" t="s">
        <v>287</v>
      </c>
      <c r="D878" s="191">
        <v>41730</v>
      </c>
      <c r="E878" s="191">
        <v>1808</v>
      </c>
      <c r="F878" s="191">
        <v>30</v>
      </c>
      <c r="G878" s="191">
        <v>21</v>
      </c>
      <c r="H878" s="191">
        <v>30</v>
      </c>
      <c r="I878" s="191" t="s">
        <v>288</v>
      </c>
    </row>
    <row r="879" ht="20.1" customHeight="1" spans="1:9">
      <c r="A879" s="191" t="s">
        <v>296</v>
      </c>
      <c r="B879" s="191" t="s">
        <v>299</v>
      </c>
      <c r="C879" s="191" t="s">
        <v>287</v>
      </c>
      <c r="D879" s="191">
        <v>41699</v>
      </c>
      <c r="E879" s="191">
        <v>1808</v>
      </c>
      <c r="F879" s="191">
        <v>30</v>
      </c>
      <c r="G879" s="191">
        <v>21</v>
      </c>
      <c r="H879" s="191">
        <v>30</v>
      </c>
      <c r="I879" s="191" t="s">
        <v>288</v>
      </c>
    </row>
    <row r="880" ht="20.1" customHeight="1" spans="1:9">
      <c r="A880" s="191" t="s">
        <v>296</v>
      </c>
      <c r="B880" s="191" t="s">
        <v>299</v>
      </c>
      <c r="C880" s="191" t="s">
        <v>287</v>
      </c>
      <c r="D880" s="191">
        <v>41671</v>
      </c>
      <c r="E880" s="191">
        <v>1808</v>
      </c>
      <c r="F880" s="191">
        <v>30</v>
      </c>
      <c r="G880" s="191">
        <v>21</v>
      </c>
      <c r="H880" s="191">
        <v>30</v>
      </c>
      <c r="I880" s="191" t="s">
        <v>288</v>
      </c>
    </row>
    <row r="881" ht="20.1" customHeight="1" spans="1:9">
      <c r="A881" s="191" t="s">
        <v>296</v>
      </c>
      <c r="B881" s="191" t="s">
        <v>299</v>
      </c>
      <c r="C881" s="191" t="s">
        <v>287</v>
      </c>
      <c r="D881" s="191">
        <v>41640</v>
      </c>
      <c r="E881" s="191">
        <v>1600</v>
      </c>
      <c r="F881" s="191">
        <v>30</v>
      </c>
      <c r="G881" s="191">
        <v>21</v>
      </c>
      <c r="H881" s="191">
        <v>30</v>
      </c>
      <c r="I881" s="191" t="s">
        <v>288</v>
      </c>
    </row>
    <row r="882" ht="20.1" customHeight="1" spans="1:9">
      <c r="A882" s="191" t="s">
        <v>296</v>
      </c>
      <c r="B882" s="191" t="s">
        <v>299</v>
      </c>
      <c r="C882" s="191" t="s">
        <v>287</v>
      </c>
      <c r="D882" s="191">
        <v>41609</v>
      </c>
      <c r="E882" s="191">
        <v>1600</v>
      </c>
      <c r="F882" s="191">
        <v>30</v>
      </c>
      <c r="G882" s="191">
        <v>21</v>
      </c>
      <c r="H882" s="191">
        <v>30</v>
      </c>
      <c r="I882" s="191" t="s">
        <v>288</v>
      </c>
    </row>
    <row r="883" ht="20.1" customHeight="1" spans="1:9">
      <c r="A883" s="191" t="s">
        <v>296</v>
      </c>
      <c r="B883" s="191" t="s">
        <v>299</v>
      </c>
      <c r="C883" s="191" t="s">
        <v>287</v>
      </c>
      <c r="D883" s="191">
        <v>41579</v>
      </c>
      <c r="E883" s="191">
        <v>1600</v>
      </c>
      <c r="F883" s="191">
        <v>30</v>
      </c>
      <c r="G883" s="191">
        <v>21</v>
      </c>
      <c r="H883" s="191">
        <v>30</v>
      </c>
      <c r="I883" s="191" t="s">
        <v>288</v>
      </c>
    </row>
    <row r="884" ht="20.1" customHeight="1" spans="1:9">
      <c r="A884" s="191" t="s">
        <v>296</v>
      </c>
      <c r="B884" s="191" t="s">
        <v>299</v>
      </c>
      <c r="C884" s="191" t="s">
        <v>287</v>
      </c>
      <c r="D884" s="191">
        <v>41548</v>
      </c>
      <c r="E884" s="191">
        <v>1600</v>
      </c>
      <c r="F884" s="191">
        <v>30</v>
      </c>
      <c r="G884" s="191">
        <v>21</v>
      </c>
      <c r="H884" s="191">
        <v>30</v>
      </c>
      <c r="I884" s="191" t="s">
        <v>288</v>
      </c>
    </row>
    <row r="885" ht="20.1" customHeight="1" spans="1:9">
      <c r="A885" s="191" t="s">
        <v>296</v>
      </c>
      <c r="B885" s="191" t="s">
        <v>299</v>
      </c>
      <c r="C885" s="191" t="s">
        <v>287</v>
      </c>
      <c r="D885" s="191">
        <v>41518</v>
      </c>
      <c r="E885" s="191">
        <v>1600</v>
      </c>
      <c r="F885" s="191">
        <v>30</v>
      </c>
      <c r="G885" s="191">
        <v>21</v>
      </c>
      <c r="H885" s="191">
        <v>30</v>
      </c>
      <c r="I885" s="191" t="s">
        <v>288</v>
      </c>
    </row>
    <row r="886" ht="20.1" customHeight="1" spans="1:9">
      <c r="A886" s="191" t="s">
        <v>296</v>
      </c>
      <c r="B886" s="191" t="s">
        <v>299</v>
      </c>
      <c r="C886" s="191" t="s">
        <v>287</v>
      </c>
      <c r="D886" s="191">
        <v>41487</v>
      </c>
      <c r="E886" s="191">
        <v>1600</v>
      </c>
      <c r="F886" s="191">
        <v>30</v>
      </c>
      <c r="G886" s="191">
        <v>21</v>
      </c>
      <c r="H886" s="191">
        <v>30</v>
      </c>
      <c r="I886" s="191" t="s">
        <v>288</v>
      </c>
    </row>
    <row r="887" ht="20.1" customHeight="1" spans="1:9">
      <c r="A887" s="191" t="s">
        <v>296</v>
      </c>
      <c r="B887" s="191" t="s">
        <v>299</v>
      </c>
      <c r="C887" s="191" t="s">
        <v>287</v>
      </c>
      <c r="D887" s="191">
        <v>41456</v>
      </c>
      <c r="E887" s="191">
        <v>1600</v>
      </c>
      <c r="F887" s="191">
        <v>30</v>
      </c>
      <c r="G887" s="191">
        <v>21</v>
      </c>
      <c r="H887" s="191">
        <v>30</v>
      </c>
      <c r="I887" s="191" t="s">
        <v>288</v>
      </c>
    </row>
    <row r="888" ht="20.1" customHeight="1" spans="1:9">
      <c r="A888" s="191" t="s">
        <v>296</v>
      </c>
      <c r="B888" s="191" t="s">
        <v>299</v>
      </c>
      <c r="C888" s="191" t="s">
        <v>287</v>
      </c>
      <c r="D888" s="191">
        <v>41426</v>
      </c>
      <c r="E888" s="191">
        <v>1600</v>
      </c>
      <c r="F888" s="191">
        <v>30</v>
      </c>
      <c r="G888" s="191">
        <v>21</v>
      </c>
      <c r="H888" s="191">
        <v>30</v>
      </c>
      <c r="I888" s="191" t="s">
        <v>288</v>
      </c>
    </row>
    <row r="889" ht="20.1" customHeight="1" spans="1:9">
      <c r="A889" s="191" t="s">
        <v>296</v>
      </c>
      <c r="B889" s="191" t="s">
        <v>299</v>
      </c>
      <c r="C889" s="191" t="s">
        <v>287</v>
      </c>
      <c r="D889" s="191">
        <v>41395</v>
      </c>
      <c r="E889" s="191">
        <v>1600</v>
      </c>
      <c r="F889" s="191">
        <v>30</v>
      </c>
      <c r="G889" s="191">
        <v>21</v>
      </c>
      <c r="H889" s="191">
        <v>30</v>
      </c>
      <c r="I889" s="191" t="s">
        <v>288</v>
      </c>
    </row>
    <row r="890" ht="20.1" customHeight="1" spans="1:9">
      <c r="A890" s="191" t="s">
        <v>296</v>
      </c>
      <c r="B890" s="191" t="s">
        <v>299</v>
      </c>
      <c r="C890" s="191" t="s">
        <v>287</v>
      </c>
      <c r="D890" s="191">
        <v>41365</v>
      </c>
      <c r="E890" s="191">
        <v>1600</v>
      </c>
      <c r="F890" s="191">
        <v>30</v>
      </c>
      <c r="G890" s="191">
        <v>21</v>
      </c>
      <c r="H890" s="191">
        <v>30</v>
      </c>
      <c r="I890" s="191" t="s">
        <v>288</v>
      </c>
    </row>
    <row r="891" ht="20.1" customHeight="1" spans="1:9">
      <c r="A891" s="191" t="s">
        <v>296</v>
      </c>
      <c r="B891" s="191" t="s">
        <v>299</v>
      </c>
      <c r="C891" s="191" t="s">
        <v>287</v>
      </c>
      <c r="D891" s="191">
        <v>41334</v>
      </c>
      <c r="E891" s="191">
        <v>1600</v>
      </c>
      <c r="F891" s="191">
        <v>30</v>
      </c>
      <c r="G891" s="191">
        <v>21</v>
      </c>
      <c r="H891" s="191">
        <v>30</v>
      </c>
      <c r="I891" s="191" t="s">
        <v>288</v>
      </c>
    </row>
    <row r="892" ht="20.1" customHeight="1" spans="1:9">
      <c r="A892" s="191" t="s">
        <v>296</v>
      </c>
      <c r="B892" s="191" t="s">
        <v>299</v>
      </c>
      <c r="C892" s="191" t="s">
        <v>287</v>
      </c>
      <c r="D892" s="191">
        <v>41306</v>
      </c>
      <c r="E892" s="191">
        <v>1500</v>
      </c>
      <c r="F892" s="191">
        <v>30</v>
      </c>
      <c r="G892" s="191">
        <v>21</v>
      </c>
      <c r="H892" s="191">
        <v>30</v>
      </c>
      <c r="I892" s="191" t="s">
        <v>288</v>
      </c>
    </row>
    <row r="893" ht="20.1" customHeight="1" spans="1:9">
      <c r="A893" s="191" t="s">
        <v>296</v>
      </c>
      <c r="B893" s="191" t="s">
        <v>299</v>
      </c>
      <c r="C893" s="191" t="s">
        <v>287</v>
      </c>
      <c r="D893" s="191">
        <v>41275</v>
      </c>
      <c r="E893" s="191">
        <v>1500</v>
      </c>
      <c r="F893" s="191">
        <v>30</v>
      </c>
      <c r="G893" s="191">
        <v>21</v>
      </c>
      <c r="H893" s="191">
        <v>30</v>
      </c>
      <c r="I893" s="191" t="s">
        <v>288</v>
      </c>
    </row>
    <row r="894" ht="20.1" customHeight="1" spans="1:9">
      <c r="A894" s="191" t="s">
        <v>288</v>
      </c>
      <c r="B894" s="191" t="s">
        <v>288</v>
      </c>
      <c r="C894" s="191" t="s">
        <v>288</v>
      </c>
      <c r="D894" s="191"/>
      <c r="E894" s="191"/>
      <c r="F894" s="191">
        <f>SUM(F786:F893)</f>
        <v>1955</v>
      </c>
      <c r="G894" s="191">
        <f>SUM(G786:G893)</f>
        <v>5900</v>
      </c>
      <c r="H894" s="191">
        <f>SUM(H786:H893)</f>
        <v>5600</v>
      </c>
      <c r="I894" s="191" t="s">
        <v>288</v>
      </c>
    </row>
  </sheetData>
  <mergeCells count="6">
    <mergeCell ref="A1:F1"/>
    <mergeCell ref="A10:I10"/>
    <mergeCell ref="A212:I212"/>
    <mergeCell ref="A414:I414"/>
    <mergeCell ref="A582:I582"/>
    <mergeCell ref="A784:I784"/>
  </mergeCells>
  <hyperlinks>
    <hyperlink ref="G1" location="首页!A1" display="返回首页"/>
  </hyperlink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>
    <tabColor theme="9" tint="0.4"/>
  </sheetPr>
  <dimension ref="A1:Q8"/>
  <sheetViews>
    <sheetView zoomScale="85" zoomScaleNormal="85" workbookViewId="0">
      <selection activeCell="H22" sqref="H22"/>
    </sheetView>
  </sheetViews>
  <sheetFormatPr defaultColWidth="9" defaultRowHeight="20" customHeight="1" outlineLevelRow="7"/>
  <cols>
    <col min="1" max="1" width="4.24166666666667" style="162" customWidth="1"/>
    <col min="2" max="2" width="30.6" customWidth="1"/>
    <col min="3" max="3" width="19.7333333333333" style="163" customWidth="1"/>
    <col min="4" max="4" width="19.7333333333333" style="162" customWidth="1"/>
    <col min="5" max="5" width="17.0583333333333" style="164" customWidth="1"/>
    <col min="6" max="6" width="10.1083333333333" customWidth="1"/>
    <col min="7" max="7" width="12.625"/>
    <col min="8" max="8" width="22.1" customWidth="1"/>
  </cols>
  <sheetData>
    <row r="1" ht="24" customHeight="1" spans="1:8">
      <c r="A1" s="165" t="s">
        <v>300</v>
      </c>
      <c r="B1" s="165"/>
      <c r="C1" s="165"/>
      <c r="D1" s="165"/>
      <c r="E1" s="165"/>
      <c r="F1" s="165"/>
      <c r="G1" s="165"/>
      <c r="H1" s="165"/>
    </row>
    <row r="2" customHeight="1" spans="1:10">
      <c r="A2" s="166" t="s">
        <v>181</v>
      </c>
      <c r="B2" s="167" t="s">
        <v>301</v>
      </c>
      <c r="C2" s="167" t="s">
        <v>302</v>
      </c>
      <c r="D2" s="168" t="s">
        <v>303</v>
      </c>
      <c r="E2" s="169" t="s">
        <v>304</v>
      </c>
      <c r="F2" s="170" t="s">
        <v>305</v>
      </c>
      <c r="G2" s="169" t="s">
        <v>306</v>
      </c>
      <c r="H2" s="169" t="s">
        <v>307</v>
      </c>
      <c r="J2" s="184" t="s">
        <v>2</v>
      </c>
    </row>
    <row r="3" customHeight="1" spans="1:8">
      <c r="A3" s="171">
        <v>1</v>
      </c>
      <c r="B3" s="172" t="s">
        <v>308</v>
      </c>
      <c r="C3" s="173">
        <v>1559.71</v>
      </c>
      <c r="D3" s="173">
        <v>1635.65</v>
      </c>
      <c r="E3" s="174">
        <v>0</v>
      </c>
      <c r="F3" s="175">
        <f>D3-C3-E3</f>
        <v>75.9400000000001</v>
      </c>
      <c r="G3" s="176">
        <f t="shared" ref="G3:G8" si="0">F3/C3</f>
        <v>0.0486885382539062</v>
      </c>
      <c r="H3" s="175">
        <v>0</v>
      </c>
    </row>
    <row r="4" customHeight="1" spans="1:8">
      <c r="A4" s="171">
        <v>2</v>
      </c>
      <c r="B4" s="177" t="s">
        <v>309</v>
      </c>
      <c r="C4" s="178">
        <v>0</v>
      </c>
      <c r="D4" s="178">
        <v>0</v>
      </c>
      <c r="E4" s="174">
        <v>0</v>
      </c>
      <c r="F4" s="175">
        <v>0</v>
      </c>
      <c r="G4" s="176">
        <v>0</v>
      </c>
      <c r="H4" s="175">
        <v>0</v>
      </c>
    </row>
    <row r="5" customHeight="1" spans="1:17">
      <c r="A5" s="171">
        <v>3</v>
      </c>
      <c r="B5" s="172" t="s">
        <v>310</v>
      </c>
      <c r="C5" s="178">
        <v>29.38</v>
      </c>
      <c r="D5" s="178">
        <v>3.67</v>
      </c>
      <c r="E5" s="174">
        <v>0</v>
      </c>
      <c r="F5" s="175">
        <f>D5-C5-E5</f>
        <v>-25.71</v>
      </c>
      <c r="G5" s="176">
        <f t="shared" si="0"/>
        <v>-0.875085091899251</v>
      </c>
      <c r="H5" s="175">
        <v>0</v>
      </c>
      <c r="Q5" s="185"/>
    </row>
    <row r="6" customHeight="1" spans="1:8">
      <c r="A6" s="171">
        <v>4</v>
      </c>
      <c r="B6" s="172" t="s">
        <v>311</v>
      </c>
      <c r="C6" s="178">
        <v>4.71</v>
      </c>
      <c r="D6" s="178">
        <v>4.71</v>
      </c>
      <c r="E6" s="174">
        <v>0</v>
      </c>
      <c r="F6" s="175">
        <v>0</v>
      </c>
      <c r="G6" s="176">
        <v>0</v>
      </c>
      <c r="H6" s="175">
        <v>0</v>
      </c>
    </row>
    <row r="7" customHeight="1" spans="1:8">
      <c r="A7" s="171">
        <v>5</v>
      </c>
      <c r="B7" s="172" t="s">
        <v>312</v>
      </c>
      <c r="C7" s="178">
        <v>1.38</v>
      </c>
      <c r="D7" s="178">
        <v>1.38</v>
      </c>
      <c r="E7" s="174">
        <v>0</v>
      </c>
      <c r="F7" s="175">
        <v>0</v>
      </c>
      <c r="G7" s="176">
        <v>0</v>
      </c>
      <c r="H7" s="175">
        <v>0</v>
      </c>
    </row>
    <row r="8" customHeight="1" spans="1:8">
      <c r="A8" s="179"/>
      <c r="B8" s="180"/>
      <c r="C8" s="181">
        <f t="shared" ref="C8:F8" si="1">SUM(C3:C7)</f>
        <v>1595.18</v>
      </c>
      <c r="D8" s="181">
        <f t="shared" si="1"/>
        <v>1645.41</v>
      </c>
      <c r="E8" s="182"/>
      <c r="F8" s="183">
        <f t="shared" si="1"/>
        <v>50.2300000000001</v>
      </c>
      <c r="G8" s="182">
        <f t="shared" si="0"/>
        <v>0.0314886094359258</v>
      </c>
      <c r="H8" s="183">
        <f>SUM(H3:H7)</f>
        <v>0</v>
      </c>
    </row>
  </sheetData>
  <mergeCells count="1">
    <mergeCell ref="A1:H1"/>
  </mergeCells>
  <hyperlinks>
    <hyperlink ref="B6" r:id="rId3" display="Huatai Securities" tooltip="https://www.htsc.com.cn/en/about/newsroom/in-the-news/articles/dDV6VVJSdExiNkdGbDBadFZtdmdTdz09"/>
    <hyperlink ref="J2" location="首页!A1" display="返回首页"/>
  </hyperlinks>
  <pageMargins left="0.7" right="0.7" top="0.75" bottom="0.75" header="0.3" footer="0.3"/>
  <pageSetup paperSize="9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>
    <tabColor theme="9" tint="0.6"/>
  </sheetPr>
  <dimension ref="A1:R39"/>
  <sheetViews>
    <sheetView workbookViewId="0">
      <selection activeCell="H22" sqref="H22"/>
    </sheetView>
  </sheetViews>
  <sheetFormatPr defaultColWidth="9.875" defaultRowHeight="22" customHeight="1"/>
  <cols>
    <col min="1" max="1" width="5" style="148" customWidth="1"/>
    <col min="2" max="2" width="8.125" style="149" customWidth="1"/>
    <col min="3" max="3" width="9.875" style="149" customWidth="1"/>
    <col min="4" max="4" width="7.875" style="149" customWidth="1"/>
    <col min="5" max="5" width="9.875" style="149" customWidth="1"/>
    <col min="6" max="6" width="6.875" style="149" customWidth="1"/>
    <col min="7" max="7" width="9.875" style="149" customWidth="1"/>
    <col min="8" max="9" width="8.375" style="149" customWidth="1"/>
    <col min="10" max="10" width="6.75" style="149" customWidth="1"/>
    <col min="11" max="11" width="7.375" style="149" customWidth="1"/>
    <col min="12" max="12" width="9.875" style="149" customWidth="1"/>
    <col min="13" max="13" width="7.125" style="149" customWidth="1"/>
    <col min="14" max="14" width="7.50833333333333" style="149" customWidth="1"/>
    <col min="15" max="16" width="9.875" style="149" customWidth="1"/>
    <col min="17" max="17" width="4.875" style="149" customWidth="1"/>
    <col min="18" max="16381" width="9.875" style="149" customWidth="1"/>
    <col min="16382" max="16384" width="9.875" style="57"/>
  </cols>
  <sheetData>
    <row r="1" ht="38" customHeight="1" spans="1:17">
      <c r="A1" s="150" t="s">
        <v>313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60"/>
      <c r="Q1" s="148" t="s">
        <v>314</v>
      </c>
    </row>
    <row r="2" ht="36" customHeight="1" spans="1:15">
      <c r="A2" s="151" t="s">
        <v>150</v>
      </c>
      <c r="B2" s="152" t="s">
        <v>14</v>
      </c>
      <c r="C2" s="153" t="s">
        <v>17</v>
      </c>
      <c r="D2" s="151" t="s">
        <v>20</v>
      </c>
      <c r="E2" s="151" t="s">
        <v>21</v>
      </c>
      <c r="F2" s="151" t="s">
        <v>22</v>
      </c>
      <c r="G2" s="151" t="s">
        <v>25</v>
      </c>
      <c r="H2" s="151" t="s">
        <v>31</v>
      </c>
      <c r="I2" s="151" t="s">
        <v>35</v>
      </c>
      <c r="J2" s="151" t="s">
        <v>38</v>
      </c>
      <c r="K2" s="151" t="s">
        <v>41</v>
      </c>
      <c r="L2" s="157" t="s">
        <v>44</v>
      </c>
      <c r="M2" s="157" t="s">
        <v>47</v>
      </c>
      <c r="N2" s="157" t="s">
        <v>50</v>
      </c>
      <c r="O2" s="157" t="s">
        <v>55</v>
      </c>
    </row>
    <row r="3" ht="28" customHeight="1" spans="1:15">
      <c r="A3" s="154" t="s">
        <v>169</v>
      </c>
      <c r="B3" s="154">
        <v>5000</v>
      </c>
      <c r="C3" s="155">
        <v>6800</v>
      </c>
      <c r="D3" s="155">
        <v>400</v>
      </c>
      <c r="E3" s="155">
        <v>2000</v>
      </c>
      <c r="F3" s="155">
        <v>300</v>
      </c>
      <c r="G3" s="156">
        <v>1000</v>
      </c>
      <c r="H3" s="155">
        <v>2000</v>
      </c>
      <c r="I3" s="155">
        <v>3500</v>
      </c>
      <c r="J3" s="155">
        <v>1000</v>
      </c>
      <c r="K3" s="155">
        <v>2000</v>
      </c>
      <c r="L3" s="155">
        <v>10000</v>
      </c>
      <c r="M3" s="155">
        <v>600</v>
      </c>
      <c r="N3" s="155">
        <v>1000</v>
      </c>
      <c r="O3" s="155">
        <f>SUM(B3:N3)</f>
        <v>35600</v>
      </c>
    </row>
    <row r="4" ht="28" customHeight="1" spans="1:15">
      <c r="A4" s="154" t="s">
        <v>170</v>
      </c>
      <c r="B4" s="154">
        <v>5000</v>
      </c>
      <c r="C4" s="155">
        <v>6800</v>
      </c>
      <c r="D4" s="155">
        <v>400</v>
      </c>
      <c r="E4" s="155">
        <v>2000</v>
      </c>
      <c r="F4" s="155">
        <v>300</v>
      </c>
      <c r="G4" s="156">
        <v>1000</v>
      </c>
      <c r="H4" s="155">
        <v>2000</v>
      </c>
      <c r="I4" s="155">
        <v>3500</v>
      </c>
      <c r="J4" s="155">
        <v>1000</v>
      </c>
      <c r="K4" s="155">
        <v>2000</v>
      </c>
      <c r="M4" s="155">
        <v>600</v>
      </c>
      <c r="N4" s="155">
        <v>1000</v>
      </c>
      <c r="O4" s="155">
        <f t="shared" ref="O4:O15" si="0">SUM(B4:N4)</f>
        <v>25600</v>
      </c>
    </row>
    <row r="5" ht="28" customHeight="1" spans="1:15">
      <c r="A5" s="154" t="s">
        <v>171</v>
      </c>
      <c r="B5" s="154">
        <v>5000</v>
      </c>
      <c r="C5" s="155">
        <v>6800</v>
      </c>
      <c r="D5" s="155">
        <v>400</v>
      </c>
      <c r="E5" s="155">
        <v>2000</v>
      </c>
      <c r="F5" s="155">
        <v>300</v>
      </c>
      <c r="G5" s="156">
        <v>1000</v>
      </c>
      <c r="H5" s="155">
        <v>2000</v>
      </c>
      <c r="I5" s="155">
        <v>3500</v>
      </c>
      <c r="J5" s="155">
        <v>1000</v>
      </c>
      <c r="K5" s="155">
        <v>2000</v>
      </c>
      <c r="L5" s="155"/>
      <c r="M5" s="155">
        <v>600</v>
      </c>
      <c r="N5" s="155">
        <v>1000</v>
      </c>
      <c r="O5" s="155">
        <f t="shared" si="0"/>
        <v>25600</v>
      </c>
    </row>
    <row r="6" ht="28" customHeight="1" spans="1:18">
      <c r="A6" s="154" t="s">
        <v>172</v>
      </c>
      <c r="B6" s="154">
        <v>5000</v>
      </c>
      <c r="C6" s="155">
        <v>6800</v>
      </c>
      <c r="D6" s="155">
        <v>400</v>
      </c>
      <c r="E6" s="155">
        <v>2000</v>
      </c>
      <c r="F6" s="155">
        <v>300</v>
      </c>
      <c r="G6" s="156">
        <v>1000</v>
      </c>
      <c r="H6" s="155">
        <v>2000</v>
      </c>
      <c r="I6" s="155">
        <v>3500</v>
      </c>
      <c r="J6" s="155">
        <v>1000</v>
      </c>
      <c r="K6" s="155">
        <v>2000</v>
      </c>
      <c r="L6" s="155">
        <v>10000</v>
      </c>
      <c r="M6" s="155">
        <v>600</v>
      </c>
      <c r="N6" s="155">
        <v>1000</v>
      </c>
      <c r="O6" s="155">
        <f t="shared" si="0"/>
        <v>35600</v>
      </c>
      <c r="R6" s="149" t="s">
        <v>315</v>
      </c>
    </row>
    <row r="7" ht="28" customHeight="1" spans="1:15">
      <c r="A7" s="154" t="s">
        <v>173</v>
      </c>
      <c r="B7" s="154">
        <v>5000</v>
      </c>
      <c r="C7" s="155">
        <v>6800</v>
      </c>
      <c r="D7" s="155">
        <v>400</v>
      </c>
      <c r="E7" s="155">
        <v>2000</v>
      </c>
      <c r="F7" s="155">
        <v>300</v>
      </c>
      <c r="G7" s="156">
        <v>1000</v>
      </c>
      <c r="H7" s="155">
        <v>2000</v>
      </c>
      <c r="I7" s="155">
        <v>3500</v>
      </c>
      <c r="J7" s="155">
        <v>1000</v>
      </c>
      <c r="K7" s="155">
        <v>2000</v>
      </c>
      <c r="M7" s="155">
        <v>600</v>
      </c>
      <c r="N7" s="155">
        <v>1000</v>
      </c>
      <c r="O7" s="155">
        <f t="shared" si="0"/>
        <v>25600</v>
      </c>
    </row>
    <row r="8" ht="28" customHeight="1" spans="1:15">
      <c r="A8" s="154" t="s">
        <v>174</v>
      </c>
      <c r="B8" s="154">
        <v>5000</v>
      </c>
      <c r="C8" s="155">
        <v>6800</v>
      </c>
      <c r="D8" s="155">
        <v>400</v>
      </c>
      <c r="E8" s="155">
        <v>2000</v>
      </c>
      <c r="F8" s="155">
        <v>500</v>
      </c>
      <c r="G8" s="156">
        <v>1000</v>
      </c>
      <c r="H8" s="155">
        <v>2000</v>
      </c>
      <c r="I8" s="155">
        <v>3500</v>
      </c>
      <c r="J8" s="155">
        <v>1000</v>
      </c>
      <c r="K8" s="155">
        <v>2000</v>
      </c>
      <c r="L8" s="155">
        <v>20000</v>
      </c>
      <c r="M8" s="155">
        <v>600</v>
      </c>
      <c r="N8" s="155">
        <v>1000</v>
      </c>
      <c r="O8" s="155">
        <f t="shared" si="0"/>
        <v>45800</v>
      </c>
    </row>
    <row r="9" ht="28" customHeight="1" spans="1:15">
      <c r="A9" s="154" t="s">
        <v>175</v>
      </c>
      <c r="B9" s="154">
        <v>5000</v>
      </c>
      <c r="C9" s="155">
        <v>6800</v>
      </c>
      <c r="D9" s="155">
        <v>400</v>
      </c>
      <c r="E9" s="155">
        <v>2000</v>
      </c>
      <c r="F9" s="155">
        <v>500</v>
      </c>
      <c r="G9" s="156">
        <v>1000</v>
      </c>
      <c r="H9" s="155">
        <v>2000</v>
      </c>
      <c r="I9" s="155">
        <v>3500</v>
      </c>
      <c r="J9" s="155">
        <v>1000</v>
      </c>
      <c r="K9" s="155">
        <v>2000</v>
      </c>
      <c r="M9" s="155">
        <v>600</v>
      </c>
      <c r="N9" s="155">
        <v>1000</v>
      </c>
      <c r="O9" s="155">
        <f t="shared" si="0"/>
        <v>25800</v>
      </c>
    </row>
    <row r="10" ht="28" customHeight="1" spans="1:15">
      <c r="A10" s="154" t="s">
        <v>176</v>
      </c>
      <c r="B10" s="154">
        <v>5000</v>
      </c>
      <c r="C10" s="155">
        <v>6800</v>
      </c>
      <c r="D10" s="155">
        <v>400</v>
      </c>
      <c r="E10" s="155">
        <v>2000</v>
      </c>
      <c r="F10" s="155">
        <v>500</v>
      </c>
      <c r="G10" s="156">
        <v>1000</v>
      </c>
      <c r="H10" s="155">
        <v>2000</v>
      </c>
      <c r="I10" s="155">
        <v>3500</v>
      </c>
      <c r="J10" s="155">
        <v>1000</v>
      </c>
      <c r="K10" s="155">
        <v>2000</v>
      </c>
      <c r="L10" s="155">
        <v>100000</v>
      </c>
      <c r="M10" s="155">
        <v>600</v>
      </c>
      <c r="N10" s="155">
        <v>1000</v>
      </c>
      <c r="O10" s="155">
        <f t="shared" si="0"/>
        <v>125800</v>
      </c>
    </row>
    <row r="11" ht="28" customHeight="1" spans="1:15">
      <c r="A11" s="154" t="s">
        <v>177</v>
      </c>
      <c r="B11" s="154">
        <v>5000</v>
      </c>
      <c r="C11" s="155">
        <v>6800</v>
      </c>
      <c r="D11" s="155">
        <v>400</v>
      </c>
      <c r="E11" s="155">
        <v>2000</v>
      </c>
      <c r="F11" s="155">
        <v>500</v>
      </c>
      <c r="G11" s="156">
        <v>1000</v>
      </c>
      <c r="H11" s="155">
        <v>2000</v>
      </c>
      <c r="I11" s="155">
        <v>3500</v>
      </c>
      <c r="J11" s="155">
        <v>1000</v>
      </c>
      <c r="K11" s="155">
        <v>2000</v>
      </c>
      <c r="L11" s="155"/>
      <c r="M11" s="155">
        <v>600</v>
      </c>
      <c r="N11" s="155">
        <v>1000</v>
      </c>
      <c r="O11" s="155">
        <f t="shared" si="0"/>
        <v>25800</v>
      </c>
    </row>
    <row r="12" ht="28" customHeight="1" spans="1:15">
      <c r="A12" s="154" t="s">
        <v>178</v>
      </c>
      <c r="B12" s="154">
        <v>5000</v>
      </c>
      <c r="C12" s="155">
        <v>6800</v>
      </c>
      <c r="D12" s="155">
        <v>400</v>
      </c>
      <c r="E12" s="155">
        <v>2000</v>
      </c>
      <c r="F12" s="155">
        <v>500</v>
      </c>
      <c r="G12" s="156">
        <v>1000</v>
      </c>
      <c r="H12" s="155">
        <v>2000</v>
      </c>
      <c r="I12" s="155">
        <v>3500</v>
      </c>
      <c r="J12" s="155">
        <v>1000</v>
      </c>
      <c r="K12" s="155">
        <v>2000</v>
      </c>
      <c r="L12" s="155">
        <v>10000</v>
      </c>
      <c r="M12" s="155">
        <v>600</v>
      </c>
      <c r="N12" s="155">
        <v>1000</v>
      </c>
      <c r="O12" s="155">
        <f t="shared" si="0"/>
        <v>35800</v>
      </c>
    </row>
    <row r="13" ht="28" customHeight="1" spans="1:15">
      <c r="A13" s="154" t="s">
        <v>179</v>
      </c>
      <c r="B13" s="154">
        <v>5000</v>
      </c>
      <c r="C13" s="155">
        <v>6800</v>
      </c>
      <c r="D13" s="155">
        <v>400</v>
      </c>
      <c r="E13" s="155">
        <v>2000</v>
      </c>
      <c r="F13" s="155">
        <v>500</v>
      </c>
      <c r="G13" s="156">
        <v>1000</v>
      </c>
      <c r="H13" s="155">
        <v>2000</v>
      </c>
      <c r="I13" s="155">
        <v>3500</v>
      </c>
      <c r="J13" s="155">
        <v>1000</v>
      </c>
      <c r="K13" s="155">
        <v>2000</v>
      </c>
      <c r="L13" s="155">
        <v>200000</v>
      </c>
      <c r="M13" s="155">
        <v>600</v>
      </c>
      <c r="N13" s="155">
        <v>1000</v>
      </c>
      <c r="O13" s="155">
        <f t="shared" si="0"/>
        <v>225800</v>
      </c>
    </row>
    <row r="14" ht="28" customHeight="1" spans="1:15">
      <c r="A14" s="154" t="s">
        <v>180</v>
      </c>
      <c r="B14" s="154">
        <v>5000</v>
      </c>
      <c r="C14" s="155">
        <v>6800</v>
      </c>
      <c r="D14" s="155">
        <v>400</v>
      </c>
      <c r="E14" s="155">
        <v>2000</v>
      </c>
      <c r="F14" s="155">
        <v>500</v>
      </c>
      <c r="G14" s="156">
        <v>1000</v>
      </c>
      <c r="H14" s="155">
        <v>2000</v>
      </c>
      <c r="I14" s="155">
        <v>3500</v>
      </c>
      <c r="J14" s="155">
        <v>1000</v>
      </c>
      <c r="K14" s="155">
        <v>2000</v>
      </c>
      <c r="L14" s="155"/>
      <c r="M14" s="155">
        <v>600</v>
      </c>
      <c r="N14" s="155">
        <v>1000</v>
      </c>
      <c r="O14" s="155">
        <f t="shared" si="0"/>
        <v>25800</v>
      </c>
    </row>
    <row r="15" ht="28" customHeight="1" spans="1:15">
      <c r="A15" s="157" t="s">
        <v>55</v>
      </c>
      <c r="B15" s="157">
        <f t="shared" ref="B15:P15" si="1">SUM(B3:B14)</f>
        <v>60000</v>
      </c>
      <c r="C15" s="158">
        <f t="shared" si="1"/>
        <v>81600</v>
      </c>
      <c r="D15" s="158">
        <f t="shared" si="1"/>
        <v>4800</v>
      </c>
      <c r="E15" s="158">
        <f t="shared" si="1"/>
        <v>24000</v>
      </c>
      <c r="F15" s="158">
        <f t="shared" si="1"/>
        <v>5000</v>
      </c>
      <c r="G15" s="158">
        <f t="shared" si="1"/>
        <v>12000</v>
      </c>
      <c r="H15" s="158">
        <f t="shared" si="1"/>
        <v>24000</v>
      </c>
      <c r="I15" s="158">
        <f t="shared" si="1"/>
        <v>42000</v>
      </c>
      <c r="J15" s="158">
        <f t="shared" si="1"/>
        <v>12000</v>
      </c>
      <c r="K15" s="161">
        <f t="shared" si="1"/>
        <v>24000</v>
      </c>
      <c r="L15" s="161">
        <f t="shared" si="1"/>
        <v>350000</v>
      </c>
      <c r="M15" s="161">
        <f t="shared" si="1"/>
        <v>7200</v>
      </c>
      <c r="N15" s="161">
        <f t="shared" si="1"/>
        <v>12000</v>
      </c>
      <c r="O15" s="161">
        <f t="shared" si="1"/>
        <v>658600</v>
      </c>
    </row>
    <row r="16" customHeight="1" spans="1:6">
      <c r="A16" s="57"/>
      <c r="B16" s="57"/>
      <c r="C16" s="57"/>
      <c r="D16" s="57"/>
      <c r="E16" s="57"/>
      <c r="F16" s="57"/>
    </row>
    <row r="17" customHeight="1" spans="1:6">
      <c r="A17" s="57"/>
      <c r="B17" s="57"/>
      <c r="C17" s="57"/>
      <c r="D17" s="57"/>
      <c r="E17" s="57"/>
      <c r="F17" s="57"/>
    </row>
    <row r="18" customHeight="1" spans="1:6">
      <c r="A18" s="57"/>
      <c r="B18" s="57"/>
      <c r="C18" s="57"/>
      <c r="D18" s="57"/>
      <c r="E18" s="57"/>
      <c r="F18" s="57"/>
    </row>
    <row r="19" customHeight="1" spans="1:6">
      <c r="A19" s="57"/>
      <c r="B19" s="57"/>
      <c r="C19" s="57"/>
      <c r="D19" s="57"/>
      <c r="E19" s="57"/>
      <c r="F19" s="57"/>
    </row>
    <row r="20" customHeight="1" spans="1:6">
      <c r="A20" s="57"/>
      <c r="B20" s="57"/>
      <c r="C20" s="57"/>
      <c r="D20" s="57"/>
      <c r="E20" s="57"/>
      <c r="F20" s="57"/>
    </row>
    <row r="21" customHeight="1" spans="1:6">
      <c r="A21" s="57"/>
      <c r="B21" s="57"/>
      <c r="C21" s="57"/>
      <c r="D21" s="57"/>
      <c r="E21" s="57"/>
      <c r="F21" s="57"/>
    </row>
    <row r="22" customHeight="1" spans="1:6">
      <c r="A22" s="57"/>
      <c r="B22" s="57"/>
      <c r="C22" s="57"/>
      <c r="D22" s="57"/>
      <c r="E22" s="57"/>
      <c r="F22" s="57"/>
    </row>
    <row r="23" customHeight="1" spans="1:6">
      <c r="A23" s="57"/>
      <c r="B23" s="57"/>
      <c r="C23" s="57"/>
      <c r="D23" s="57"/>
      <c r="E23" s="57"/>
      <c r="F23" s="57"/>
    </row>
    <row r="24" customHeight="1" spans="1:6">
      <c r="A24" s="57"/>
      <c r="B24" s="57"/>
      <c r="C24" s="57"/>
      <c r="D24" s="57"/>
      <c r="E24" s="57"/>
      <c r="F24" s="57"/>
    </row>
    <row r="25" customHeight="1" spans="1:6">
      <c r="A25" s="57"/>
      <c r="B25" s="57"/>
      <c r="C25" s="57"/>
      <c r="D25" s="57"/>
      <c r="E25" s="57"/>
      <c r="F25" s="57"/>
    </row>
    <row r="26" customHeight="1" spans="1:6">
      <c r="A26" s="57"/>
      <c r="B26" s="57"/>
      <c r="C26" s="57"/>
      <c r="D26" s="57"/>
      <c r="E26" s="57"/>
      <c r="F26" s="57"/>
    </row>
    <row r="27" customHeight="1" spans="1:6">
      <c r="A27" s="57"/>
      <c r="B27" s="57"/>
      <c r="C27" s="57"/>
      <c r="D27" s="57"/>
      <c r="E27" s="57"/>
      <c r="F27" s="57"/>
    </row>
    <row r="28" customHeight="1" spans="1:6">
      <c r="A28" s="57"/>
      <c r="B28" s="57"/>
      <c r="C28" s="57"/>
      <c r="D28" s="57"/>
      <c r="E28" s="57"/>
      <c r="F28" s="57"/>
    </row>
    <row r="29" customHeight="1" spans="1:6">
      <c r="A29" s="57"/>
      <c r="B29" s="57"/>
      <c r="C29" s="57"/>
      <c r="D29" s="57"/>
      <c r="E29" s="57"/>
      <c r="F29" s="57"/>
    </row>
    <row r="30" customHeight="1" spans="1:6">
      <c r="A30" s="57"/>
      <c r="B30" s="57"/>
      <c r="C30" s="57"/>
      <c r="D30" s="57"/>
      <c r="E30" s="57"/>
      <c r="F30" s="57"/>
    </row>
    <row r="31" customHeight="1" spans="1:6">
      <c r="A31" s="57"/>
      <c r="B31" s="57"/>
      <c r="C31" s="57"/>
      <c r="D31" s="57"/>
      <c r="E31" s="57"/>
      <c r="F31" s="57"/>
    </row>
    <row r="32" customHeight="1" spans="1:6">
      <c r="A32" s="57"/>
      <c r="B32" s="57"/>
      <c r="C32" s="57"/>
      <c r="D32" s="57"/>
      <c r="E32" s="57"/>
      <c r="F32" s="57"/>
    </row>
    <row r="33" customHeight="1" spans="1:6">
      <c r="A33" s="57"/>
      <c r="B33" s="57"/>
      <c r="C33" s="57"/>
      <c r="D33" s="57"/>
      <c r="E33" s="57"/>
      <c r="F33" s="57"/>
    </row>
    <row r="34" customHeight="1" spans="1:6">
      <c r="A34" s="57"/>
      <c r="B34" s="57"/>
      <c r="C34" s="57"/>
      <c r="D34" s="57"/>
      <c r="E34" s="57"/>
      <c r="F34" s="57"/>
    </row>
    <row r="35" customHeight="1" spans="1:6">
      <c r="A35" s="57"/>
      <c r="B35" s="57"/>
      <c r="C35" s="57"/>
      <c r="D35" s="57"/>
      <c r="E35" s="57"/>
      <c r="F35" s="57"/>
    </row>
    <row r="36" customHeight="1" spans="1:6">
      <c r="A36" s="57"/>
      <c r="B36" s="57"/>
      <c r="C36" s="57"/>
      <c r="D36" s="57"/>
      <c r="E36" s="57"/>
      <c r="F36" s="57"/>
    </row>
    <row r="37" customHeight="1" spans="1:6">
      <c r="A37" s="57"/>
      <c r="B37" s="57"/>
      <c r="C37" s="57"/>
      <c r="D37" s="57"/>
      <c r="E37" s="57"/>
      <c r="F37" s="57"/>
    </row>
    <row r="38" customHeight="1" spans="1:6">
      <c r="A38" s="57"/>
      <c r="B38" s="57"/>
      <c r="C38" s="57"/>
      <c r="D38" s="57"/>
      <c r="E38" s="57"/>
      <c r="F38" s="57"/>
    </row>
    <row r="39" customHeight="1" spans="4:4">
      <c r="D39" s="159"/>
    </row>
  </sheetData>
  <mergeCells count="1">
    <mergeCell ref="A1:O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>
    <tabColor theme="9" tint="0.6"/>
  </sheetPr>
  <dimension ref="A1:M51"/>
  <sheetViews>
    <sheetView workbookViewId="0">
      <selection activeCell="H22" sqref="H22"/>
    </sheetView>
  </sheetViews>
  <sheetFormatPr defaultColWidth="9" defaultRowHeight="18" customHeight="1"/>
  <cols>
    <col min="1" max="1" width="6.58333333333333" style="100" customWidth="1"/>
    <col min="2" max="2" width="17.5083333333333" style="99" customWidth="1"/>
    <col min="3" max="3" width="17" style="100" customWidth="1"/>
    <col min="4" max="4" width="11.0166666666667" style="99" customWidth="1"/>
    <col min="5" max="6" width="9" style="99"/>
    <col min="7" max="7" width="12.9333333333333" style="99" customWidth="1"/>
    <col min="8" max="16384" width="9" style="99"/>
  </cols>
  <sheetData>
    <row r="1" s="99" customFormat="1" customHeight="1" spans="1:13">
      <c r="A1" s="101" t="s">
        <v>316</v>
      </c>
      <c r="B1" s="101"/>
      <c r="C1" s="101"/>
      <c r="D1" s="102" t="s">
        <v>317</v>
      </c>
      <c r="E1" s="103" t="s">
        <v>318</v>
      </c>
      <c r="F1" s="104"/>
      <c r="G1" s="104"/>
      <c r="H1" s="104"/>
      <c r="I1" s="104"/>
      <c r="J1" s="104"/>
      <c r="K1" s="104"/>
      <c r="L1" s="104"/>
      <c r="M1" s="141"/>
    </row>
    <row r="2" customHeight="1" spans="1:13">
      <c r="A2" s="105" t="s">
        <v>181</v>
      </c>
      <c r="B2" s="105" t="s">
        <v>319</v>
      </c>
      <c r="C2" s="105" t="s">
        <v>320</v>
      </c>
      <c r="E2" s="106" t="s">
        <v>321</v>
      </c>
      <c r="F2" s="107" t="s">
        <v>98</v>
      </c>
      <c r="G2" s="107" t="s">
        <v>322</v>
      </c>
      <c r="H2" s="108" t="s">
        <v>323</v>
      </c>
      <c r="I2" s="106"/>
      <c r="J2" s="106"/>
      <c r="K2" s="106"/>
      <c r="L2" s="106"/>
      <c r="M2" s="106"/>
    </row>
    <row r="3" customHeight="1" spans="1:13">
      <c r="A3" s="101">
        <v>1</v>
      </c>
      <c r="B3" s="109" t="s">
        <v>324</v>
      </c>
      <c r="C3" s="110">
        <v>50000</v>
      </c>
      <c r="E3" s="111" t="s">
        <v>325</v>
      </c>
      <c r="F3" s="112" t="s">
        <v>326</v>
      </c>
      <c r="G3" s="113">
        <v>3000</v>
      </c>
      <c r="H3" s="114" t="s">
        <v>327</v>
      </c>
      <c r="I3" s="114"/>
      <c r="J3" s="114"/>
      <c r="K3" s="114"/>
      <c r="L3" s="114"/>
      <c r="M3" s="114"/>
    </row>
    <row r="4" customHeight="1" spans="1:13">
      <c r="A4" s="101">
        <v>2</v>
      </c>
      <c r="B4" s="109" t="s">
        <v>328</v>
      </c>
      <c r="C4" s="110">
        <v>2000</v>
      </c>
      <c r="E4" s="111"/>
      <c r="F4" s="112" t="s">
        <v>329</v>
      </c>
      <c r="G4" s="113">
        <v>5000</v>
      </c>
      <c r="H4" s="115"/>
      <c r="I4" s="142"/>
      <c r="J4" s="115"/>
      <c r="K4" s="115"/>
      <c r="L4" s="115"/>
      <c r="M4" s="115"/>
    </row>
    <row r="5" customHeight="1" spans="1:13">
      <c r="A5" s="101">
        <v>3</v>
      </c>
      <c r="B5" s="109" t="s">
        <v>330</v>
      </c>
      <c r="C5" s="110">
        <v>50000</v>
      </c>
      <c r="E5" s="111"/>
      <c r="F5" s="112" t="s">
        <v>331</v>
      </c>
      <c r="G5" s="113">
        <v>10000</v>
      </c>
      <c r="H5" s="115"/>
      <c r="I5" s="142"/>
      <c r="J5" s="115"/>
      <c r="K5" s="115"/>
      <c r="L5" s="115"/>
      <c r="M5" s="115"/>
    </row>
    <row r="6" customHeight="1" spans="1:13">
      <c r="A6" s="101">
        <v>4</v>
      </c>
      <c r="B6" s="109" t="s">
        <v>332</v>
      </c>
      <c r="C6" s="110">
        <v>50000</v>
      </c>
      <c r="E6" s="111"/>
      <c r="F6" s="112" t="s">
        <v>50</v>
      </c>
      <c r="G6" s="113"/>
      <c r="H6" s="115"/>
      <c r="I6" s="142"/>
      <c r="J6" s="115"/>
      <c r="K6" s="115"/>
      <c r="L6" s="115"/>
      <c r="M6" s="115"/>
    </row>
    <row r="7" customHeight="1" spans="1:13">
      <c r="A7" s="101">
        <v>5</v>
      </c>
      <c r="B7" s="109" t="s">
        <v>333</v>
      </c>
      <c r="C7" s="110">
        <v>50000</v>
      </c>
      <c r="E7" s="116"/>
      <c r="F7" s="117" t="s">
        <v>334</v>
      </c>
      <c r="G7" s="118">
        <f>SUM(G3:G6)</f>
        <v>18000</v>
      </c>
      <c r="H7" s="119" t="s">
        <v>335</v>
      </c>
      <c r="I7" s="119"/>
      <c r="J7" s="143">
        <f>G7</f>
        <v>18000</v>
      </c>
      <c r="K7" s="119"/>
      <c r="L7" s="119"/>
      <c r="M7" s="119"/>
    </row>
    <row r="8" customHeight="1" spans="1:13">
      <c r="A8" s="101">
        <v>6</v>
      </c>
      <c r="B8" s="109" t="s">
        <v>336</v>
      </c>
      <c r="C8" s="110">
        <v>50000</v>
      </c>
      <c r="E8" s="120" t="s">
        <v>337</v>
      </c>
      <c r="F8" s="112" t="s">
        <v>338</v>
      </c>
      <c r="G8" s="113">
        <f>H8*J8</f>
        <v>54000</v>
      </c>
      <c r="H8" s="121">
        <v>9000</v>
      </c>
      <c r="I8" s="144" t="s">
        <v>339</v>
      </c>
      <c r="J8" s="121">
        <v>6</v>
      </c>
      <c r="K8" s="145" t="s">
        <v>340</v>
      </c>
      <c r="L8" s="121"/>
      <c r="M8" s="145"/>
    </row>
    <row r="9" customHeight="1" spans="1:13">
      <c r="A9" s="101">
        <v>7</v>
      </c>
      <c r="B9" s="109" t="s">
        <v>341</v>
      </c>
      <c r="C9" s="110">
        <v>50000</v>
      </c>
      <c r="E9" s="120"/>
      <c r="F9" s="112" t="s">
        <v>342</v>
      </c>
      <c r="G9" s="113">
        <f>H9*J9</f>
        <v>3600</v>
      </c>
      <c r="H9" s="121">
        <v>100</v>
      </c>
      <c r="I9" s="144" t="s">
        <v>339</v>
      </c>
      <c r="J9" s="121">
        <v>36</v>
      </c>
      <c r="K9" s="145" t="s">
        <v>340</v>
      </c>
      <c r="L9" s="121"/>
      <c r="M9" s="145"/>
    </row>
    <row r="10" customHeight="1" spans="1:13">
      <c r="A10" s="101">
        <v>8</v>
      </c>
      <c r="B10" s="109" t="s">
        <v>343</v>
      </c>
      <c r="C10" s="110">
        <v>50000</v>
      </c>
      <c r="E10" s="120"/>
      <c r="F10" s="112" t="s">
        <v>344</v>
      </c>
      <c r="G10" s="113">
        <f>H10*J10*L10</f>
        <v>20280</v>
      </c>
      <c r="H10" s="121">
        <v>260</v>
      </c>
      <c r="I10" s="144" t="s">
        <v>345</v>
      </c>
      <c r="J10" s="121">
        <v>3</v>
      </c>
      <c r="K10" s="145" t="s">
        <v>346</v>
      </c>
      <c r="L10" s="121">
        <v>26</v>
      </c>
      <c r="M10" s="145" t="s">
        <v>340</v>
      </c>
    </row>
    <row r="11" customHeight="1" spans="1:13">
      <c r="A11" s="101">
        <v>9</v>
      </c>
      <c r="B11" s="109" t="s">
        <v>347</v>
      </c>
      <c r="C11" s="110">
        <v>50000</v>
      </c>
      <c r="E11" s="120"/>
      <c r="F11" s="112" t="s">
        <v>348</v>
      </c>
      <c r="G11" s="113">
        <f>H11*J11*L11*365</f>
        <v>10950</v>
      </c>
      <c r="H11" s="121">
        <v>3</v>
      </c>
      <c r="I11" s="144" t="s">
        <v>349</v>
      </c>
      <c r="J11" s="121">
        <v>5</v>
      </c>
      <c r="K11" s="145" t="s">
        <v>350</v>
      </c>
      <c r="L11" s="121">
        <v>2</v>
      </c>
      <c r="M11" s="145" t="s">
        <v>351</v>
      </c>
    </row>
    <row r="12" customHeight="1" spans="1:13">
      <c r="A12" s="101">
        <v>10</v>
      </c>
      <c r="B12" s="109" t="s">
        <v>352</v>
      </c>
      <c r="C12" s="110">
        <v>50000</v>
      </c>
      <c r="E12" s="120"/>
      <c r="F12" s="112" t="s">
        <v>353</v>
      </c>
      <c r="G12" s="113">
        <f t="shared" ref="G12:G14" si="0">H12*3*12</f>
        <v>5400</v>
      </c>
      <c r="H12" s="121">
        <v>150</v>
      </c>
      <c r="I12" s="144" t="s">
        <v>339</v>
      </c>
      <c r="J12" s="121"/>
      <c r="K12" s="145"/>
      <c r="L12" s="121"/>
      <c r="M12" s="145"/>
    </row>
    <row r="13" customHeight="1" spans="1:13">
      <c r="A13" s="101">
        <v>11</v>
      </c>
      <c r="B13" s="109" t="s">
        <v>354</v>
      </c>
      <c r="C13" s="110">
        <v>50000</v>
      </c>
      <c r="E13" s="120"/>
      <c r="F13" s="112" t="s">
        <v>355</v>
      </c>
      <c r="G13" s="113">
        <f t="shared" si="0"/>
        <v>7200</v>
      </c>
      <c r="H13" s="121">
        <v>200</v>
      </c>
      <c r="I13" s="144" t="s">
        <v>339</v>
      </c>
      <c r="J13" s="121"/>
      <c r="K13" s="145"/>
      <c r="L13" s="121"/>
      <c r="M13" s="145"/>
    </row>
    <row r="14" customHeight="1" spans="1:13">
      <c r="A14" s="101">
        <v>12</v>
      </c>
      <c r="B14" s="109" t="s">
        <v>356</v>
      </c>
      <c r="C14" s="110">
        <v>2000</v>
      </c>
      <c r="E14" s="120"/>
      <c r="F14" s="112" t="s">
        <v>291</v>
      </c>
      <c r="G14" s="113">
        <f t="shared" si="0"/>
        <v>3600</v>
      </c>
      <c r="H14" s="121">
        <v>100</v>
      </c>
      <c r="I14" s="144" t="s">
        <v>339</v>
      </c>
      <c r="J14" s="121"/>
      <c r="K14" s="145"/>
      <c r="L14" s="121"/>
      <c r="M14" s="145"/>
    </row>
    <row r="15" customHeight="1" spans="1:13">
      <c r="A15" s="101">
        <v>13</v>
      </c>
      <c r="B15" s="109" t="s">
        <v>357</v>
      </c>
      <c r="C15" s="110">
        <v>600000</v>
      </c>
      <c r="E15" s="120"/>
      <c r="F15" s="112" t="s">
        <v>358</v>
      </c>
      <c r="G15" s="113">
        <f>H15*J15</f>
        <v>15000</v>
      </c>
      <c r="H15" s="121">
        <v>100</v>
      </c>
      <c r="I15" s="144" t="s">
        <v>359</v>
      </c>
      <c r="J15" s="121">
        <v>150</v>
      </c>
      <c r="K15" s="145" t="s">
        <v>360</v>
      </c>
      <c r="L15" s="121"/>
      <c r="M15" s="145"/>
    </row>
    <row r="16" customHeight="1" spans="1:13">
      <c r="A16" s="101"/>
      <c r="B16" s="109" t="s">
        <v>361</v>
      </c>
      <c r="C16" s="110">
        <f>SUM(C3:C15)</f>
        <v>1104000</v>
      </c>
      <c r="E16" s="120"/>
      <c r="F16" s="112" t="s">
        <v>50</v>
      </c>
      <c r="G16" s="113"/>
      <c r="H16" s="121"/>
      <c r="I16" s="144"/>
      <c r="J16" s="121"/>
      <c r="K16" s="145"/>
      <c r="L16" s="115"/>
      <c r="M16" s="145"/>
    </row>
    <row r="17" customHeight="1" spans="5:13">
      <c r="E17" s="116"/>
      <c r="F17" s="117" t="s">
        <v>334</v>
      </c>
      <c r="G17" s="118">
        <f>SUM(G8:G16)</f>
        <v>120030</v>
      </c>
      <c r="H17" s="119" t="s">
        <v>335</v>
      </c>
      <c r="I17" s="119"/>
      <c r="J17" s="143">
        <f>J7+G17</f>
        <v>138030</v>
      </c>
      <c r="K17" s="143"/>
      <c r="L17" s="143"/>
      <c r="M17" s="143"/>
    </row>
    <row r="18" customHeight="1" spans="5:13">
      <c r="E18" s="122" t="s">
        <v>362</v>
      </c>
      <c r="F18" s="112" t="s">
        <v>363</v>
      </c>
      <c r="G18" s="113">
        <f>H18*3</f>
        <v>60000</v>
      </c>
      <c r="H18" s="121">
        <v>20000</v>
      </c>
      <c r="I18" s="144" t="s">
        <v>364</v>
      </c>
      <c r="J18" s="121"/>
      <c r="K18" s="115"/>
      <c r="L18" s="115"/>
      <c r="M18" s="115"/>
    </row>
    <row r="19" customHeight="1" spans="5:13">
      <c r="E19" s="123"/>
      <c r="F19" s="112" t="s">
        <v>365</v>
      </c>
      <c r="G19" s="113">
        <f>H19*36</f>
        <v>21600</v>
      </c>
      <c r="H19" s="121">
        <v>600</v>
      </c>
      <c r="I19" s="144" t="s">
        <v>339</v>
      </c>
      <c r="J19" s="121"/>
      <c r="K19" s="115"/>
      <c r="L19" s="115"/>
      <c r="M19" s="115"/>
    </row>
    <row r="20" customHeight="1" spans="5:13">
      <c r="E20" s="123"/>
      <c r="F20" s="112" t="s">
        <v>366</v>
      </c>
      <c r="G20" s="113">
        <f>H20*72</f>
        <v>21600</v>
      </c>
      <c r="H20" s="121">
        <v>300</v>
      </c>
      <c r="I20" s="144" t="s">
        <v>339</v>
      </c>
      <c r="J20" s="121"/>
      <c r="K20" s="115"/>
      <c r="L20" s="115"/>
      <c r="M20" s="115"/>
    </row>
    <row r="21" customHeight="1" spans="5:13">
      <c r="E21" s="123"/>
      <c r="F21" s="112" t="s">
        <v>367</v>
      </c>
      <c r="G21" s="113">
        <f>H21*J21</f>
        <v>18000</v>
      </c>
      <c r="H21" s="121">
        <v>500</v>
      </c>
      <c r="I21" s="144" t="s">
        <v>339</v>
      </c>
      <c r="J21" s="121">
        <v>36</v>
      </c>
      <c r="K21" s="115" t="s">
        <v>340</v>
      </c>
      <c r="L21" s="115"/>
      <c r="M21" s="115"/>
    </row>
    <row r="22" customHeight="1" spans="5:13">
      <c r="E22" s="123"/>
      <c r="F22" s="112" t="s">
        <v>50</v>
      </c>
      <c r="G22" s="113"/>
      <c r="H22" s="121"/>
      <c r="I22" s="144"/>
      <c r="J22" s="121"/>
      <c r="K22" s="115"/>
      <c r="L22" s="115"/>
      <c r="M22" s="115"/>
    </row>
    <row r="23" customHeight="1" spans="5:13">
      <c r="E23" s="116"/>
      <c r="F23" s="117" t="s">
        <v>334</v>
      </c>
      <c r="G23" s="118">
        <f>SUM(G18:G22)</f>
        <v>121200</v>
      </c>
      <c r="H23" s="119" t="s">
        <v>335</v>
      </c>
      <c r="I23" s="119"/>
      <c r="J23" s="143">
        <f>J17+G23</f>
        <v>259230</v>
      </c>
      <c r="K23" s="143"/>
      <c r="L23" s="143"/>
      <c r="M23" s="143"/>
    </row>
    <row r="24" customHeight="1" spans="5:13">
      <c r="E24" s="124" t="s">
        <v>368</v>
      </c>
      <c r="F24" s="112" t="s">
        <v>369</v>
      </c>
      <c r="G24" s="113">
        <f>H24*3</f>
        <v>9000</v>
      </c>
      <c r="H24" s="121">
        <v>3000</v>
      </c>
      <c r="I24" s="144" t="s">
        <v>364</v>
      </c>
      <c r="J24" s="121"/>
      <c r="K24" s="145"/>
      <c r="L24" s="115"/>
      <c r="M24" s="115"/>
    </row>
    <row r="25" customHeight="1" spans="5:13">
      <c r="E25" s="124"/>
      <c r="F25" s="112" t="s">
        <v>365</v>
      </c>
      <c r="G25" s="113">
        <f>H25*36</f>
        <v>21600</v>
      </c>
      <c r="H25" s="121">
        <v>600</v>
      </c>
      <c r="I25" s="144" t="s">
        <v>339</v>
      </c>
      <c r="J25" s="121"/>
      <c r="K25" s="145"/>
      <c r="L25" s="115"/>
      <c r="M25" s="115"/>
    </row>
    <row r="26" customHeight="1" spans="5:13">
      <c r="E26" s="124"/>
      <c r="F26" s="112" t="s">
        <v>370</v>
      </c>
      <c r="G26" s="113">
        <f>H26*J26</f>
        <v>36000</v>
      </c>
      <c r="H26" s="121">
        <v>500</v>
      </c>
      <c r="I26" s="144" t="s">
        <v>339</v>
      </c>
      <c r="J26" s="121">
        <v>72</v>
      </c>
      <c r="K26" s="145" t="s">
        <v>340</v>
      </c>
      <c r="L26" s="115"/>
      <c r="M26" s="115"/>
    </row>
    <row r="27" customHeight="1" spans="5:13">
      <c r="E27" s="124"/>
      <c r="F27" s="112" t="s">
        <v>366</v>
      </c>
      <c r="G27" s="113">
        <f>H27*72</f>
        <v>21600</v>
      </c>
      <c r="H27" s="121">
        <v>300</v>
      </c>
      <c r="I27" s="144" t="s">
        <v>339</v>
      </c>
      <c r="J27" s="121"/>
      <c r="K27" s="145"/>
      <c r="L27" s="115"/>
      <c r="M27" s="115"/>
    </row>
    <row r="28" customHeight="1" spans="5:13">
      <c r="E28" s="124"/>
      <c r="F28" s="112" t="s">
        <v>50</v>
      </c>
      <c r="G28" s="113"/>
      <c r="H28" s="121"/>
      <c r="I28" s="144"/>
      <c r="J28" s="121"/>
      <c r="K28" s="145"/>
      <c r="L28" s="115"/>
      <c r="M28" s="115"/>
    </row>
    <row r="29" customHeight="1" spans="5:13">
      <c r="E29" s="115"/>
      <c r="F29" s="117" t="s">
        <v>334</v>
      </c>
      <c r="G29" s="118">
        <f>SUM(G24:G28)</f>
        <v>88200</v>
      </c>
      <c r="H29" s="119" t="s">
        <v>335</v>
      </c>
      <c r="I29" s="119"/>
      <c r="J29" s="143">
        <f>J23+G29</f>
        <v>347430</v>
      </c>
      <c r="K29" s="143"/>
      <c r="L29" s="143"/>
      <c r="M29" s="143"/>
    </row>
    <row r="30" customHeight="1" spans="5:13">
      <c r="E30" s="125" t="s">
        <v>371</v>
      </c>
      <c r="F30" s="112" t="s">
        <v>372</v>
      </c>
      <c r="G30" s="113">
        <f>H30*3</f>
        <v>30000</v>
      </c>
      <c r="H30" s="121">
        <v>10000</v>
      </c>
      <c r="I30" s="144" t="s">
        <v>364</v>
      </c>
      <c r="J30" s="121"/>
      <c r="K30" s="145"/>
      <c r="L30" s="115"/>
      <c r="M30" s="115"/>
    </row>
    <row r="31" customHeight="1" spans="5:13">
      <c r="E31" s="125"/>
      <c r="F31" s="112" t="s">
        <v>373</v>
      </c>
      <c r="G31" s="113">
        <f>H31*3</f>
        <v>36000</v>
      </c>
      <c r="H31" s="121">
        <v>12000</v>
      </c>
      <c r="I31" s="144" t="s">
        <v>364</v>
      </c>
      <c r="J31" s="121"/>
      <c r="K31" s="145"/>
      <c r="L31" s="115"/>
      <c r="M31" s="115"/>
    </row>
    <row r="32" customHeight="1" spans="5:13">
      <c r="E32" s="125"/>
      <c r="F32" s="112" t="s">
        <v>365</v>
      </c>
      <c r="G32" s="113">
        <f>H32*36</f>
        <v>36000</v>
      </c>
      <c r="H32" s="121">
        <v>1000</v>
      </c>
      <c r="I32" s="144" t="s">
        <v>339</v>
      </c>
      <c r="J32" s="121"/>
      <c r="K32" s="145"/>
      <c r="L32" s="115"/>
      <c r="M32" s="115"/>
    </row>
    <row r="33" customHeight="1" spans="5:13">
      <c r="E33" s="125"/>
      <c r="F33" s="112" t="s">
        <v>370</v>
      </c>
      <c r="G33" s="113">
        <f>H33*J33</f>
        <v>57600</v>
      </c>
      <c r="H33" s="121">
        <v>800</v>
      </c>
      <c r="I33" s="144" t="s">
        <v>339</v>
      </c>
      <c r="J33" s="121">
        <v>72</v>
      </c>
      <c r="K33" s="145" t="s">
        <v>340</v>
      </c>
      <c r="L33" s="115"/>
      <c r="M33" s="115"/>
    </row>
    <row r="34" customHeight="1" spans="5:13">
      <c r="E34" s="125"/>
      <c r="F34" s="112" t="s">
        <v>366</v>
      </c>
      <c r="G34" s="113">
        <f>H34*72</f>
        <v>36000</v>
      </c>
      <c r="H34" s="121">
        <v>500</v>
      </c>
      <c r="I34" s="144" t="s">
        <v>339</v>
      </c>
      <c r="J34" s="121"/>
      <c r="K34" s="145"/>
      <c r="L34" s="115"/>
      <c r="M34" s="115"/>
    </row>
    <row r="35" customHeight="1" spans="5:13">
      <c r="E35" s="125"/>
      <c r="F35" s="112" t="s">
        <v>50</v>
      </c>
      <c r="G35" s="113"/>
      <c r="H35" s="121"/>
      <c r="I35" s="144"/>
      <c r="J35" s="121"/>
      <c r="K35" s="145"/>
      <c r="L35" s="115"/>
      <c r="M35" s="115"/>
    </row>
    <row r="36" customHeight="1" spans="5:13">
      <c r="E36" s="115"/>
      <c r="F36" s="117" t="s">
        <v>334</v>
      </c>
      <c r="G36" s="118">
        <f>SUM(G30:G35)</f>
        <v>195600</v>
      </c>
      <c r="H36" s="119" t="s">
        <v>335</v>
      </c>
      <c r="I36" s="119"/>
      <c r="J36" s="143">
        <f>J29+G36</f>
        <v>543030</v>
      </c>
      <c r="K36" s="143"/>
      <c r="L36" s="143"/>
      <c r="M36" s="143"/>
    </row>
    <row r="37" customHeight="1" spans="5:13">
      <c r="E37" s="126" t="s">
        <v>374</v>
      </c>
      <c r="F37" s="112" t="s">
        <v>363</v>
      </c>
      <c r="G37" s="113">
        <f>H37*J37</f>
        <v>40000</v>
      </c>
      <c r="H37" s="121">
        <v>10000</v>
      </c>
      <c r="I37" s="144" t="s">
        <v>364</v>
      </c>
      <c r="J37" s="121">
        <v>4</v>
      </c>
      <c r="K37" s="145" t="s">
        <v>375</v>
      </c>
      <c r="L37" s="115"/>
      <c r="M37" s="115"/>
    </row>
    <row r="38" customHeight="1" spans="5:13">
      <c r="E38" s="126"/>
      <c r="F38" s="112" t="s">
        <v>365</v>
      </c>
      <c r="G38" s="113">
        <f>H38*J37*12</f>
        <v>120000</v>
      </c>
      <c r="H38" s="121">
        <v>2500</v>
      </c>
      <c r="I38" s="144" t="s">
        <v>339</v>
      </c>
      <c r="J38" s="121"/>
      <c r="K38" s="145"/>
      <c r="L38" s="115"/>
      <c r="M38" s="115"/>
    </row>
    <row r="39" customHeight="1" spans="5:13">
      <c r="E39" s="126"/>
      <c r="F39" s="112" t="s">
        <v>366</v>
      </c>
      <c r="G39" s="113">
        <f>H39*J37*12</f>
        <v>48000</v>
      </c>
      <c r="H39" s="121">
        <v>1000</v>
      </c>
      <c r="I39" s="144" t="s">
        <v>339</v>
      </c>
      <c r="J39" s="121"/>
      <c r="K39" s="145"/>
      <c r="L39" s="115"/>
      <c r="M39" s="115"/>
    </row>
    <row r="40" customHeight="1" spans="5:13">
      <c r="E40" s="126"/>
      <c r="F40" s="112" t="s">
        <v>50</v>
      </c>
      <c r="G40" s="127"/>
      <c r="H40" s="121"/>
      <c r="I40" s="144"/>
      <c r="J40" s="121"/>
      <c r="K40" s="145"/>
      <c r="L40" s="115"/>
      <c r="M40" s="115"/>
    </row>
    <row r="41" customHeight="1" spans="5:13">
      <c r="E41" s="115"/>
      <c r="F41" s="128" t="s">
        <v>334</v>
      </c>
      <c r="G41" s="129">
        <f>SUM(G37:G40)</f>
        <v>208000</v>
      </c>
      <c r="H41" s="119" t="s">
        <v>335</v>
      </c>
      <c r="I41" s="119"/>
      <c r="J41" s="146">
        <f>J36+G41</f>
        <v>751030</v>
      </c>
      <c r="K41" s="146"/>
      <c r="L41" s="146"/>
      <c r="M41" s="146"/>
    </row>
    <row r="42" customHeight="1" spans="5:13">
      <c r="E42" s="115"/>
      <c r="F42" s="115"/>
      <c r="G42" s="130"/>
      <c r="H42" s="115"/>
      <c r="I42" s="142"/>
      <c r="J42" s="115"/>
      <c r="K42" s="115"/>
      <c r="L42" s="115"/>
      <c r="M42" s="115"/>
    </row>
    <row r="43" customHeight="1" spans="5:13">
      <c r="E43" s="131" t="s">
        <v>376</v>
      </c>
      <c r="F43" s="132"/>
      <c r="G43" s="133">
        <v>100000</v>
      </c>
      <c r="H43" s="134" t="s">
        <v>377</v>
      </c>
      <c r="I43" s="134"/>
      <c r="J43" s="134"/>
      <c r="K43" s="134"/>
      <c r="L43" s="134"/>
      <c r="M43" s="134"/>
    </row>
    <row r="44" customHeight="1" spans="5:13">
      <c r="E44" s="116"/>
      <c r="F44" s="116"/>
      <c r="G44" s="135"/>
      <c r="H44" s="115"/>
      <c r="I44" s="142"/>
      <c r="J44" s="115"/>
      <c r="K44" s="115"/>
      <c r="L44" s="115"/>
      <c r="M44" s="115"/>
    </row>
    <row r="45" customHeight="1" spans="5:13">
      <c r="E45" s="136" t="s">
        <v>378</v>
      </c>
      <c r="F45" s="137"/>
      <c r="G45" s="138">
        <f>G7+G17+G23+G29+G36+G41+G43</f>
        <v>851030</v>
      </c>
      <c r="H45" s="138"/>
      <c r="I45" s="138"/>
      <c r="J45" s="138"/>
      <c r="K45" s="138"/>
      <c r="L45" s="138"/>
      <c r="M45" s="138"/>
    </row>
    <row r="46" customHeight="1" spans="5:13">
      <c r="E46" s="139" t="s">
        <v>379</v>
      </c>
      <c r="F46" s="140"/>
      <c r="G46" s="140"/>
      <c r="H46" s="140"/>
      <c r="I46" s="147"/>
      <c r="J46" s="140"/>
      <c r="K46" s="140"/>
      <c r="L46" s="140"/>
      <c r="M46" s="140"/>
    </row>
    <row r="47" customHeight="1" spans="5:13">
      <c r="E47" s="140"/>
      <c r="F47" s="140"/>
      <c r="G47" s="140"/>
      <c r="H47" s="140"/>
      <c r="I47" s="147"/>
      <c r="J47" s="140"/>
      <c r="K47" s="140"/>
      <c r="L47" s="140"/>
      <c r="M47" s="140"/>
    </row>
    <row r="48" customHeight="1" spans="5:13">
      <c r="E48" s="140"/>
      <c r="F48" s="140"/>
      <c r="G48" s="140"/>
      <c r="H48" s="140"/>
      <c r="I48" s="147"/>
      <c r="J48" s="140"/>
      <c r="K48" s="140"/>
      <c r="L48" s="140"/>
      <c r="M48" s="140"/>
    </row>
    <row r="49" customHeight="1" spans="5:13">
      <c r="E49" s="140"/>
      <c r="F49" s="140"/>
      <c r="G49" s="140"/>
      <c r="H49" s="140"/>
      <c r="I49" s="147"/>
      <c r="J49" s="140"/>
      <c r="K49" s="140"/>
      <c r="L49" s="140"/>
      <c r="M49" s="140"/>
    </row>
    <row r="50" customHeight="1" spans="5:13">
      <c r="E50" s="140"/>
      <c r="F50" s="140"/>
      <c r="G50" s="140"/>
      <c r="H50" s="140"/>
      <c r="I50" s="147"/>
      <c r="J50" s="140"/>
      <c r="K50" s="140"/>
      <c r="L50" s="140"/>
      <c r="M50" s="140"/>
    </row>
    <row r="51" customHeight="1" spans="5:13">
      <c r="E51" s="140"/>
      <c r="F51" s="140"/>
      <c r="G51" s="140"/>
      <c r="H51" s="140"/>
      <c r="I51" s="147"/>
      <c r="J51" s="140"/>
      <c r="K51" s="140"/>
      <c r="L51" s="140"/>
      <c r="M51" s="140"/>
    </row>
  </sheetData>
  <mergeCells count="24">
    <mergeCell ref="A1:C1"/>
    <mergeCell ref="E1:M1"/>
    <mergeCell ref="H2:M2"/>
    <mergeCell ref="H3:M3"/>
    <mergeCell ref="H7:I7"/>
    <mergeCell ref="J7:M7"/>
    <mergeCell ref="H17:I17"/>
    <mergeCell ref="J17:M17"/>
    <mergeCell ref="H23:I23"/>
    <mergeCell ref="J23:M23"/>
    <mergeCell ref="H29:I29"/>
    <mergeCell ref="J29:M29"/>
    <mergeCell ref="H36:I36"/>
    <mergeCell ref="J36:M36"/>
    <mergeCell ref="H41:I41"/>
    <mergeCell ref="J41:M41"/>
    <mergeCell ref="H43:M43"/>
    <mergeCell ref="G45:M45"/>
    <mergeCell ref="E3:E6"/>
    <mergeCell ref="E8:E16"/>
    <mergeCell ref="E18:E22"/>
    <mergeCell ref="E24:E28"/>
    <mergeCell ref="E30:E35"/>
    <mergeCell ref="E37:E40"/>
  </mergeCells>
  <hyperlinks>
    <hyperlink ref="D1" location="首页!A1" display="返回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>
    <tabColor theme="9" tint="0.6"/>
  </sheetPr>
  <dimension ref="A1:D15"/>
  <sheetViews>
    <sheetView topLeftCell="C1" workbookViewId="0">
      <selection activeCell="H22" sqref="H22"/>
    </sheetView>
  </sheetViews>
  <sheetFormatPr defaultColWidth="9" defaultRowHeight="27" customHeight="1" outlineLevelCol="3"/>
  <cols>
    <col min="1" max="1" width="9" style="92"/>
    <col min="2" max="2" width="30.8" customWidth="1"/>
    <col min="3" max="3" width="20.3166666666667" customWidth="1"/>
  </cols>
  <sheetData>
    <row r="1" customHeight="1" spans="1:4">
      <c r="A1" s="93" t="s">
        <v>380</v>
      </c>
      <c r="B1" s="93"/>
      <c r="C1" s="93"/>
      <c r="D1" s="94" t="s">
        <v>317</v>
      </c>
    </row>
    <row r="2" customHeight="1" spans="1:3">
      <c r="A2" s="95" t="s">
        <v>181</v>
      </c>
      <c r="B2" s="96" t="s">
        <v>381</v>
      </c>
      <c r="C2" s="97"/>
    </row>
    <row r="3" customHeight="1" spans="1:3">
      <c r="A3" s="95">
        <v>1</v>
      </c>
      <c r="B3" s="96" t="s">
        <v>382</v>
      </c>
      <c r="C3" s="97"/>
    </row>
    <row r="4" customHeight="1" spans="1:3">
      <c r="A4" s="95">
        <v>2</v>
      </c>
      <c r="B4" s="96" t="s">
        <v>383</v>
      </c>
      <c r="C4" s="97"/>
    </row>
    <row r="5" customHeight="1" spans="1:3">
      <c r="A5" s="95">
        <v>3</v>
      </c>
      <c r="B5" s="96" t="s">
        <v>384</v>
      </c>
      <c r="C5" s="97"/>
    </row>
    <row r="6" customHeight="1" spans="1:3">
      <c r="A6" s="95">
        <v>4</v>
      </c>
      <c r="B6" s="96" t="s">
        <v>385</v>
      </c>
      <c r="C6" s="97"/>
    </row>
    <row r="7" customHeight="1" spans="1:3">
      <c r="A7" s="95">
        <v>5</v>
      </c>
      <c r="B7" s="96" t="s">
        <v>386</v>
      </c>
      <c r="C7" s="98"/>
    </row>
    <row r="8" customHeight="1" spans="1:3">
      <c r="A8" s="95">
        <v>6</v>
      </c>
      <c r="B8" s="96" t="s">
        <v>387</v>
      </c>
      <c r="C8" s="98"/>
    </row>
    <row r="9" customHeight="1" spans="1:3">
      <c r="A9" s="95">
        <v>7</v>
      </c>
      <c r="B9" s="96" t="s">
        <v>388</v>
      </c>
      <c r="C9" s="97"/>
    </row>
    <row r="10" customHeight="1" spans="1:3">
      <c r="A10" s="95">
        <v>8</v>
      </c>
      <c r="B10" s="96" t="s">
        <v>389</v>
      </c>
      <c r="C10" s="97"/>
    </row>
    <row r="11" customHeight="1" spans="1:3">
      <c r="A11" s="95">
        <v>9</v>
      </c>
      <c r="B11" s="96" t="s">
        <v>390</v>
      </c>
      <c r="C11" s="97"/>
    </row>
    <row r="12" customHeight="1" spans="1:3">
      <c r="A12" s="95">
        <v>10</v>
      </c>
      <c r="B12" s="96" t="s">
        <v>391</v>
      </c>
      <c r="C12" s="97"/>
    </row>
    <row r="13" customHeight="1" spans="1:3">
      <c r="A13" s="95">
        <v>11</v>
      </c>
      <c r="B13" s="96" t="s">
        <v>392</v>
      </c>
      <c r="C13" s="97"/>
    </row>
    <row r="14" customHeight="1" spans="1:3">
      <c r="A14" s="95">
        <v>12</v>
      </c>
      <c r="B14" s="96" t="s">
        <v>393</v>
      </c>
      <c r="C14" s="97"/>
    </row>
    <row r="15" customHeight="1" spans="1:3">
      <c r="A15" s="95">
        <v>13</v>
      </c>
      <c r="B15" s="96" t="s">
        <v>394</v>
      </c>
      <c r="C15" s="97"/>
    </row>
  </sheetData>
  <mergeCells count="1">
    <mergeCell ref="A1:C1"/>
  </mergeCells>
  <hyperlinks>
    <hyperlink ref="D1" location="首页!A1" display="返回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>
    <tabColor theme="9" tint="0.6"/>
  </sheetPr>
  <dimension ref="A1:G49"/>
  <sheetViews>
    <sheetView workbookViewId="0">
      <selection activeCell="H22" sqref="H22"/>
    </sheetView>
  </sheetViews>
  <sheetFormatPr defaultColWidth="9" defaultRowHeight="20" customHeight="1" outlineLevelCol="6"/>
  <cols>
    <col min="2" max="2" width="21.875" customWidth="1"/>
    <col min="3" max="3" width="17.5083333333333" customWidth="1"/>
    <col min="4" max="4" width="15.5083333333333" customWidth="1"/>
    <col min="5" max="5" width="65" customWidth="1"/>
  </cols>
  <sheetData>
    <row r="1" ht="41" customHeight="1" spans="1:7">
      <c r="A1" s="78" t="s">
        <v>395</v>
      </c>
      <c r="B1" s="78"/>
      <c r="C1" s="78"/>
      <c r="D1" s="78"/>
      <c r="E1" s="78"/>
      <c r="G1" s="79" t="s">
        <v>2</v>
      </c>
    </row>
    <row r="2" ht="27" customHeight="1" spans="1:5">
      <c r="A2" s="80" t="s">
        <v>396</v>
      </c>
      <c r="B2" s="80" t="s">
        <v>98</v>
      </c>
      <c r="C2" s="81" t="s">
        <v>397</v>
      </c>
      <c r="D2" s="80" t="s">
        <v>398</v>
      </c>
      <c r="E2" s="80" t="s">
        <v>101</v>
      </c>
    </row>
    <row r="3" customHeight="1" spans="1:5">
      <c r="A3" s="82">
        <v>1</v>
      </c>
      <c r="B3" s="82" t="s">
        <v>399</v>
      </c>
      <c r="C3" s="82"/>
      <c r="D3" s="82" t="s">
        <v>400</v>
      </c>
      <c r="E3" s="83"/>
    </row>
    <row r="4" customHeight="1" spans="1:5">
      <c r="A4" s="84">
        <v>2</v>
      </c>
      <c r="B4" s="84" t="s">
        <v>401</v>
      </c>
      <c r="C4" s="84"/>
      <c r="D4" s="84" t="s">
        <v>400</v>
      </c>
      <c r="E4" s="85" t="s">
        <v>402</v>
      </c>
    </row>
    <row r="5" customHeight="1" spans="1:5">
      <c r="A5" s="86">
        <v>3</v>
      </c>
      <c r="B5" s="87" t="s">
        <v>403</v>
      </c>
      <c r="C5" s="86"/>
      <c r="D5" s="86" t="s">
        <v>400</v>
      </c>
      <c r="E5" s="88" t="s">
        <v>404</v>
      </c>
    </row>
    <row r="6" customHeight="1" spans="1:5">
      <c r="A6" s="84">
        <v>4</v>
      </c>
      <c r="B6" s="89" t="s">
        <v>405</v>
      </c>
      <c r="C6" s="84"/>
      <c r="D6" s="84" t="s">
        <v>400</v>
      </c>
      <c r="E6" s="85" t="s">
        <v>404</v>
      </c>
    </row>
    <row r="7" customHeight="1" spans="1:5">
      <c r="A7" s="86">
        <v>5</v>
      </c>
      <c r="B7" s="87" t="s">
        <v>406</v>
      </c>
      <c r="C7" s="86"/>
      <c r="D7" s="86" t="s">
        <v>400</v>
      </c>
      <c r="E7" s="88" t="s">
        <v>407</v>
      </c>
    </row>
    <row r="8" customHeight="1" spans="1:5">
      <c r="A8" s="84">
        <v>6</v>
      </c>
      <c r="B8" s="89" t="s">
        <v>408</v>
      </c>
      <c r="C8" s="84"/>
      <c r="D8" s="84" t="s">
        <v>400</v>
      </c>
      <c r="E8" s="85" t="s">
        <v>404</v>
      </c>
    </row>
    <row r="9" customHeight="1" spans="1:5">
      <c r="A9" s="86">
        <v>7</v>
      </c>
      <c r="B9" s="87" t="s">
        <v>409</v>
      </c>
      <c r="C9" s="86"/>
      <c r="D9" s="86" t="s">
        <v>410</v>
      </c>
      <c r="E9" s="88" t="s">
        <v>411</v>
      </c>
    </row>
    <row r="10" customHeight="1" spans="1:5">
      <c r="A10" s="84">
        <v>8</v>
      </c>
      <c r="B10" s="89" t="s">
        <v>412</v>
      </c>
      <c r="C10" s="84"/>
      <c r="D10" s="84" t="s">
        <v>413</v>
      </c>
      <c r="E10" s="85" t="s">
        <v>414</v>
      </c>
    </row>
    <row r="11" customHeight="1" spans="1:5">
      <c r="A11" s="86">
        <v>9</v>
      </c>
      <c r="B11" s="87" t="s">
        <v>415</v>
      </c>
      <c r="C11" s="86"/>
      <c r="D11" s="86" t="s">
        <v>413</v>
      </c>
      <c r="E11" s="88" t="s">
        <v>416</v>
      </c>
    </row>
    <row r="12" customHeight="1" spans="1:5">
      <c r="A12" s="84">
        <v>10</v>
      </c>
      <c r="B12" s="89" t="s">
        <v>417</v>
      </c>
      <c r="C12" s="84"/>
      <c r="D12" s="84" t="s">
        <v>413</v>
      </c>
      <c r="E12" s="85" t="s">
        <v>418</v>
      </c>
    </row>
    <row r="13" customHeight="1" spans="1:5">
      <c r="A13" s="86">
        <v>11</v>
      </c>
      <c r="B13" s="87" t="s">
        <v>419</v>
      </c>
      <c r="C13" s="86"/>
      <c r="D13" s="86" t="s">
        <v>420</v>
      </c>
      <c r="E13" s="88" t="s">
        <v>418</v>
      </c>
    </row>
    <row r="14" customHeight="1" spans="1:5">
      <c r="A14" s="84">
        <v>12</v>
      </c>
      <c r="B14" s="89" t="s">
        <v>421</v>
      </c>
      <c r="C14" s="84"/>
      <c r="D14" s="84"/>
      <c r="E14" s="85" t="s">
        <v>418</v>
      </c>
    </row>
    <row r="15" customHeight="1" spans="1:5">
      <c r="A15" s="86">
        <v>13</v>
      </c>
      <c r="B15" s="87" t="s">
        <v>422</v>
      </c>
      <c r="C15" s="86"/>
      <c r="D15" s="86" t="s">
        <v>423</v>
      </c>
      <c r="E15" s="88" t="s">
        <v>424</v>
      </c>
    </row>
    <row r="16" customHeight="1" spans="1:5">
      <c r="A16" s="84">
        <v>14</v>
      </c>
      <c r="B16" s="89" t="s">
        <v>425</v>
      </c>
      <c r="C16" s="84"/>
      <c r="D16" s="84" t="s">
        <v>400</v>
      </c>
      <c r="E16" s="85" t="s">
        <v>426</v>
      </c>
    </row>
    <row r="17" customHeight="1" spans="1:5">
      <c r="A17" s="86">
        <v>15</v>
      </c>
      <c r="B17" s="87" t="s">
        <v>427</v>
      </c>
      <c r="C17" s="86"/>
      <c r="D17" s="86" t="s">
        <v>400</v>
      </c>
      <c r="E17" s="88" t="s">
        <v>428</v>
      </c>
    </row>
    <row r="18" customHeight="1" spans="1:5">
      <c r="A18" s="84">
        <v>16</v>
      </c>
      <c r="B18" s="89" t="s">
        <v>429</v>
      </c>
      <c r="C18" s="84"/>
      <c r="D18" s="84" t="s">
        <v>400</v>
      </c>
      <c r="E18" s="85" t="s">
        <v>430</v>
      </c>
    </row>
    <row r="19" customHeight="1" spans="1:5">
      <c r="A19" s="86">
        <v>17</v>
      </c>
      <c r="B19" s="87" t="s">
        <v>431</v>
      </c>
      <c r="C19" s="86"/>
      <c r="D19" s="86" t="s">
        <v>400</v>
      </c>
      <c r="E19" s="88" t="s">
        <v>430</v>
      </c>
    </row>
    <row r="20" customHeight="1" spans="1:5">
      <c r="A20" s="84">
        <v>18</v>
      </c>
      <c r="B20" s="89" t="s">
        <v>432</v>
      </c>
      <c r="C20" s="84"/>
      <c r="D20" s="84" t="s">
        <v>433</v>
      </c>
      <c r="E20" s="85" t="s">
        <v>434</v>
      </c>
    </row>
    <row r="21" customHeight="1" spans="1:5">
      <c r="A21" s="86">
        <v>19</v>
      </c>
      <c r="B21" s="87" t="s">
        <v>435</v>
      </c>
      <c r="C21" s="86"/>
      <c r="D21" s="86" t="s">
        <v>400</v>
      </c>
      <c r="E21" s="88" t="s">
        <v>434</v>
      </c>
    </row>
    <row r="22" customHeight="1" spans="1:5">
      <c r="A22" s="84">
        <v>20</v>
      </c>
      <c r="B22" s="89" t="s">
        <v>436</v>
      </c>
      <c r="C22" s="84"/>
      <c r="D22" s="84" t="s">
        <v>437</v>
      </c>
      <c r="E22" s="85" t="s">
        <v>438</v>
      </c>
    </row>
    <row r="23" customHeight="1" spans="1:5">
      <c r="A23" s="86">
        <v>21</v>
      </c>
      <c r="B23" s="87" t="s">
        <v>439</v>
      </c>
      <c r="C23" s="86"/>
      <c r="D23" s="86" t="s">
        <v>437</v>
      </c>
      <c r="E23" s="88" t="s">
        <v>440</v>
      </c>
    </row>
    <row r="24" customHeight="1" spans="1:5">
      <c r="A24" s="84">
        <v>22</v>
      </c>
      <c r="B24" s="89" t="s">
        <v>441</v>
      </c>
      <c r="C24" s="84"/>
      <c r="D24" s="84" t="s">
        <v>437</v>
      </c>
      <c r="E24" s="85" t="s">
        <v>442</v>
      </c>
    </row>
    <row r="25" customHeight="1" spans="1:5">
      <c r="A25" s="86">
        <v>23</v>
      </c>
      <c r="B25" s="87" t="s">
        <v>443</v>
      </c>
      <c r="C25" s="86"/>
      <c r="D25" s="86" t="s">
        <v>437</v>
      </c>
      <c r="E25" s="88" t="s">
        <v>444</v>
      </c>
    </row>
    <row r="26" customHeight="1" spans="1:5">
      <c r="A26" s="84">
        <v>24</v>
      </c>
      <c r="B26" s="89" t="s">
        <v>445</v>
      </c>
      <c r="C26" s="84"/>
      <c r="D26" s="84" t="s">
        <v>446</v>
      </c>
      <c r="E26" s="85" t="s">
        <v>447</v>
      </c>
    </row>
    <row r="27" customHeight="1" spans="1:5">
      <c r="A27" s="86">
        <v>25</v>
      </c>
      <c r="B27" s="87" t="s">
        <v>448</v>
      </c>
      <c r="C27" s="86"/>
      <c r="D27" s="86" t="s">
        <v>449</v>
      </c>
      <c r="E27" s="88" t="s">
        <v>450</v>
      </c>
    </row>
    <row r="28" customHeight="1" spans="1:5">
      <c r="A28" s="84">
        <v>26</v>
      </c>
      <c r="B28" s="89" t="s">
        <v>451</v>
      </c>
      <c r="C28" s="84"/>
      <c r="D28" s="84" t="s">
        <v>452</v>
      </c>
      <c r="E28" s="85" t="s">
        <v>453</v>
      </c>
    </row>
    <row r="29" customHeight="1" spans="1:5">
      <c r="A29" s="86">
        <v>27</v>
      </c>
      <c r="B29" s="87" t="s">
        <v>454</v>
      </c>
      <c r="C29" s="86"/>
      <c r="D29" s="86" t="s">
        <v>455</v>
      </c>
      <c r="E29" s="88" t="s">
        <v>456</v>
      </c>
    </row>
    <row r="30" customHeight="1" spans="1:5">
      <c r="A30" s="84">
        <v>28</v>
      </c>
      <c r="B30" s="89" t="s">
        <v>457</v>
      </c>
      <c r="C30" s="84"/>
      <c r="D30" s="84" t="s">
        <v>455</v>
      </c>
      <c r="E30" s="85" t="s">
        <v>458</v>
      </c>
    </row>
    <row r="31" customHeight="1" spans="1:5">
      <c r="A31" s="86">
        <v>29</v>
      </c>
      <c r="B31" s="87" t="s">
        <v>459</v>
      </c>
      <c r="C31" s="86"/>
      <c r="D31" s="86" t="s">
        <v>452</v>
      </c>
      <c r="E31" s="88" t="s">
        <v>460</v>
      </c>
    </row>
    <row r="32" customHeight="1" spans="1:5">
      <c r="A32" s="84">
        <v>30</v>
      </c>
      <c r="B32" s="89" t="s">
        <v>461</v>
      </c>
      <c r="C32" s="84"/>
      <c r="D32" s="84" t="s">
        <v>462</v>
      </c>
      <c r="E32" s="85" t="s">
        <v>463</v>
      </c>
    </row>
    <row r="33" customHeight="1" spans="1:5">
      <c r="A33" s="86">
        <v>31</v>
      </c>
      <c r="B33" s="87" t="s">
        <v>464</v>
      </c>
      <c r="C33" s="86"/>
      <c r="D33" s="86" t="s">
        <v>465</v>
      </c>
      <c r="E33" s="88" t="s">
        <v>466</v>
      </c>
    </row>
    <row r="34" customHeight="1" spans="1:5">
      <c r="A34" s="84">
        <v>32</v>
      </c>
      <c r="B34" s="89" t="s">
        <v>467</v>
      </c>
      <c r="C34" s="84"/>
      <c r="D34" s="84" t="s">
        <v>468</v>
      </c>
      <c r="E34" s="85" t="s">
        <v>460</v>
      </c>
    </row>
    <row r="35" customHeight="1" spans="1:5">
      <c r="A35" s="86">
        <v>33</v>
      </c>
      <c r="B35" s="86" t="s">
        <v>469</v>
      </c>
      <c r="C35" s="86"/>
      <c r="D35" s="86" t="s">
        <v>470</v>
      </c>
      <c r="E35" s="88" t="s">
        <v>471</v>
      </c>
    </row>
    <row r="36" customHeight="1" spans="1:5">
      <c r="A36" s="84">
        <v>34</v>
      </c>
      <c r="B36" s="89" t="s">
        <v>472</v>
      </c>
      <c r="C36" s="84"/>
      <c r="D36" s="84" t="s">
        <v>470</v>
      </c>
      <c r="E36" s="85" t="s">
        <v>473</v>
      </c>
    </row>
    <row r="37" customHeight="1" spans="1:5">
      <c r="A37" s="86">
        <v>35</v>
      </c>
      <c r="B37" s="86" t="s">
        <v>474</v>
      </c>
      <c r="C37" s="86"/>
      <c r="D37" s="86" t="s">
        <v>470</v>
      </c>
      <c r="E37" s="88" t="s">
        <v>475</v>
      </c>
    </row>
    <row r="38" customHeight="1" spans="1:5">
      <c r="A38" s="84">
        <v>36</v>
      </c>
      <c r="B38" s="84" t="s">
        <v>476</v>
      </c>
      <c r="C38" s="84"/>
      <c r="D38" s="84" t="s">
        <v>470</v>
      </c>
      <c r="E38" s="85" t="s">
        <v>477</v>
      </c>
    </row>
    <row r="39" customHeight="1" spans="1:5">
      <c r="A39" s="86">
        <v>37</v>
      </c>
      <c r="B39" s="86" t="s">
        <v>478</v>
      </c>
      <c r="C39" s="86"/>
      <c r="D39" s="86" t="s">
        <v>470</v>
      </c>
      <c r="E39" s="88" t="s">
        <v>479</v>
      </c>
    </row>
    <row r="40" customHeight="1" spans="1:5">
      <c r="A40" s="84">
        <v>38</v>
      </c>
      <c r="B40" s="84" t="s">
        <v>480</v>
      </c>
      <c r="C40" s="84"/>
      <c r="D40" s="84" t="s">
        <v>470</v>
      </c>
      <c r="E40" s="85" t="s">
        <v>481</v>
      </c>
    </row>
    <row r="41" customHeight="1" spans="1:5">
      <c r="A41" s="86">
        <v>39</v>
      </c>
      <c r="B41" s="87" t="s">
        <v>482</v>
      </c>
      <c r="C41" s="86"/>
      <c r="D41" s="86" t="s">
        <v>483</v>
      </c>
      <c r="E41" s="88" t="s">
        <v>484</v>
      </c>
    </row>
    <row r="42" customHeight="1" spans="1:5">
      <c r="A42" s="84">
        <v>40</v>
      </c>
      <c r="B42" s="84" t="s">
        <v>485</v>
      </c>
      <c r="C42" s="84"/>
      <c r="D42" s="84"/>
      <c r="E42" s="85" t="s">
        <v>477</v>
      </c>
    </row>
    <row r="43" customHeight="1" spans="1:5">
      <c r="A43" s="86">
        <v>41</v>
      </c>
      <c r="B43" s="87" t="s">
        <v>486</v>
      </c>
      <c r="C43" s="86"/>
      <c r="D43" s="86" t="s">
        <v>487</v>
      </c>
      <c r="E43" s="90" t="s">
        <v>488</v>
      </c>
    </row>
    <row r="44" customHeight="1" spans="1:5">
      <c r="A44" s="84">
        <v>42</v>
      </c>
      <c r="B44" s="84" t="s">
        <v>489</v>
      </c>
      <c r="C44" s="84"/>
      <c r="D44" s="84" t="s">
        <v>490</v>
      </c>
      <c r="E44" s="91" t="s">
        <v>491</v>
      </c>
    </row>
    <row r="45" customHeight="1" spans="1:5">
      <c r="A45" s="86">
        <v>43</v>
      </c>
      <c r="B45" s="86" t="s">
        <v>492</v>
      </c>
      <c r="C45" s="86"/>
      <c r="D45" s="86" t="s">
        <v>493</v>
      </c>
      <c r="E45" s="88" t="s">
        <v>494</v>
      </c>
    </row>
    <row r="46" customHeight="1" spans="1:5">
      <c r="A46" s="84">
        <v>44</v>
      </c>
      <c r="B46" s="84" t="s">
        <v>495</v>
      </c>
      <c r="C46" s="84"/>
      <c r="D46" s="84" t="s">
        <v>496</v>
      </c>
      <c r="E46" s="85" t="s">
        <v>497</v>
      </c>
    </row>
    <row r="47" customHeight="1" spans="1:5">
      <c r="A47" s="86">
        <v>45</v>
      </c>
      <c r="B47" s="86" t="s">
        <v>498</v>
      </c>
      <c r="C47" s="86"/>
      <c r="D47" s="86" t="s">
        <v>493</v>
      </c>
      <c r="E47" s="90" t="s">
        <v>499</v>
      </c>
    </row>
    <row r="48" customHeight="1" spans="1:5">
      <c r="A48" s="84">
        <v>46</v>
      </c>
      <c r="B48" s="84" t="s">
        <v>500</v>
      </c>
      <c r="C48" s="84"/>
      <c r="D48" s="84" t="s">
        <v>493</v>
      </c>
      <c r="E48" s="91" t="s">
        <v>501</v>
      </c>
    </row>
    <row r="49" customHeight="1" spans="1:5">
      <c r="A49" s="86">
        <v>47</v>
      </c>
      <c r="B49" s="86" t="s">
        <v>502</v>
      </c>
      <c r="C49" s="86"/>
      <c r="D49" s="86" t="s">
        <v>493</v>
      </c>
      <c r="E49" s="90" t="s">
        <v>503</v>
      </c>
    </row>
  </sheetData>
  <mergeCells count="1">
    <mergeCell ref="A1:E1"/>
  </mergeCells>
  <hyperlinks>
    <hyperlink ref="G1" location="首页!A1" display="返回首页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8"/>
  <dimension ref="A1:K33"/>
  <sheetViews>
    <sheetView workbookViewId="0">
      <selection activeCell="H22" sqref="H22"/>
    </sheetView>
  </sheetViews>
  <sheetFormatPr defaultColWidth="9" defaultRowHeight="20" customHeight="1"/>
  <cols>
    <col min="1" max="1" width="9" style="57"/>
    <col min="2" max="2" width="25.125" style="57" customWidth="1"/>
    <col min="3" max="3" width="25.625" style="57" customWidth="1"/>
    <col min="4" max="8" width="9" style="57"/>
    <col min="9" max="9" width="12.125" style="57" customWidth="1"/>
    <col min="10" max="16384" width="9" style="57"/>
  </cols>
  <sheetData>
    <row r="1" ht="33" customHeight="1" spans="1:11">
      <c r="A1" s="58" t="s">
        <v>504</v>
      </c>
      <c r="B1" s="58"/>
      <c r="C1" s="58"/>
      <c r="D1" s="58"/>
      <c r="E1" s="58"/>
      <c r="F1" s="58"/>
      <c r="G1" s="58"/>
      <c r="H1" s="58"/>
      <c r="I1" s="58"/>
      <c r="K1" s="77" t="s">
        <v>2</v>
      </c>
    </row>
    <row r="2" customHeight="1" spans="1:9">
      <c r="A2" s="59" t="s">
        <v>505</v>
      </c>
      <c r="B2" s="59" t="s">
        <v>506</v>
      </c>
      <c r="C2" s="59" t="s">
        <v>507</v>
      </c>
      <c r="D2" s="59" t="s">
        <v>508</v>
      </c>
      <c r="E2" s="59" t="s">
        <v>509</v>
      </c>
      <c r="F2" s="59" t="s">
        <v>510</v>
      </c>
      <c r="G2" s="59" t="s">
        <v>511</v>
      </c>
      <c r="H2" s="59" t="s">
        <v>512</v>
      </c>
      <c r="I2" s="59" t="s">
        <v>55</v>
      </c>
    </row>
    <row r="3" customHeight="1" spans="1:9">
      <c r="A3" s="60">
        <v>43952</v>
      </c>
      <c r="B3" s="61" t="s">
        <v>513</v>
      </c>
      <c r="C3" s="62" t="s">
        <v>514</v>
      </c>
      <c r="D3" s="63"/>
      <c r="E3" s="63"/>
      <c r="F3" s="63"/>
      <c r="G3" s="63">
        <v>36</v>
      </c>
      <c r="H3" s="63">
        <v>200</v>
      </c>
      <c r="I3" s="63">
        <f>SUM(D3:H8)</f>
        <v>1965</v>
      </c>
    </row>
    <row r="4" customHeight="1" spans="1:9">
      <c r="A4" s="64"/>
      <c r="B4" s="61" t="s">
        <v>515</v>
      </c>
      <c r="C4" s="62" t="s">
        <v>516</v>
      </c>
      <c r="D4" s="63">
        <v>600</v>
      </c>
      <c r="E4" s="63">
        <v>260</v>
      </c>
      <c r="F4" s="63"/>
      <c r="G4" s="63"/>
      <c r="H4" s="63"/>
      <c r="I4" s="63"/>
    </row>
    <row r="5" customHeight="1" spans="1:9">
      <c r="A5" s="64"/>
      <c r="B5" s="65" t="s">
        <v>517</v>
      </c>
      <c r="C5" s="62"/>
      <c r="D5" s="63"/>
      <c r="E5" s="63"/>
      <c r="F5" s="63"/>
      <c r="G5" s="63">
        <v>100</v>
      </c>
      <c r="H5" s="63"/>
      <c r="I5" s="63"/>
    </row>
    <row r="6" customHeight="1" spans="1:9">
      <c r="A6" s="64"/>
      <c r="B6" s="61" t="s">
        <v>518</v>
      </c>
      <c r="C6" s="62"/>
      <c r="D6" s="63"/>
      <c r="E6" s="63"/>
      <c r="F6" s="63"/>
      <c r="G6" s="63"/>
      <c r="H6" s="63"/>
      <c r="I6" s="63"/>
    </row>
    <row r="7" customHeight="1" spans="1:9">
      <c r="A7" s="64"/>
      <c r="B7" s="61" t="s">
        <v>519</v>
      </c>
      <c r="C7" s="62"/>
      <c r="D7" s="63"/>
      <c r="E7" s="63"/>
      <c r="F7" s="66"/>
      <c r="G7" s="66">
        <v>89</v>
      </c>
      <c r="H7" s="63"/>
      <c r="I7" s="63"/>
    </row>
    <row r="8" customHeight="1" spans="1:9">
      <c r="A8" s="67"/>
      <c r="B8" s="65" t="s">
        <v>520</v>
      </c>
      <c r="C8" s="62" t="s">
        <v>521</v>
      </c>
      <c r="D8" s="63"/>
      <c r="E8" s="63"/>
      <c r="F8" s="63">
        <v>680</v>
      </c>
      <c r="G8" s="63"/>
      <c r="H8" s="63"/>
      <c r="I8" s="63"/>
    </row>
    <row r="9" customHeight="1" spans="1:9">
      <c r="A9" s="60">
        <v>43953</v>
      </c>
      <c r="B9" s="61" t="s">
        <v>522</v>
      </c>
      <c r="C9" s="62" t="s">
        <v>523</v>
      </c>
      <c r="D9" s="63"/>
      <c r="E9" s="63"/>
      <c r="F9" s="63"/>
      <c r="G9" s="63">
        <v>28</v>
      </c>
      <c r="H9" s="63"/>
      <c r="I9" s="63">
        <f>SUM(D9:H14)</f>
        <v>1360</v>
      </c>
    </row>
    <row r="10" customHeight="1" spans="1:9">
      <c r="A10" s="64"/>
      <c r="B10" s="61" t="s">
        <v>515</v>
      </c>
      <c r="C10" s="68" t="s">
        <v>524</v>
      </c>
      <c r="D10" s="69"/>
      <c r="E10" s="70">
        <v>56</v>
      </c>
      <c r="F10" s="63"/>
      <c r="G10" s="66"/>
      <c r="H10" s="66"/>
      <c r="I10" s="63"/>
    </row>
    <row r="11" customHeight="1" spans="1:9">
      <c r="A11" s="64"/>
      <c r="B11" s="65" t="s">
        <v>517</v>
      </c>
      <c r="C11" s="68"/>
      <c r="D11" s="66"/>
      <c r="E11" s="70"/>
      <c r="F11" s="63"/>
      <c r="G11" s="66">
        <v>88</v>
      </c>
      <c r="H11" s="66"/>
      <c r="I11" s="63"/>
    </row>
    <row r="12" customHeight="1" spans="1:9">
      <c r="A12" s="64"/>
      <c r="B12" s="61" t="s">
        <v>518</v>
      </c>
      <c r="C12" s="68"/>
      <c r="D12" s="66"/>
      <c r="E12" s="70"/>
      <c r="F12" s="63"/>
      <c r="G12" s="66"/>
      <c r="H12" s="66"/>
      <c r="I12" s="63"/>
    </row>
    <row r="13" customHeight="1" spans="1:9">
      <c r="A13" s="64"/>
      <c r="B13" s="61" t="s">
        <v>519</v>
      </c>
      <c r="C13" s="68"/>
      <c r="D13" s="66"/>
      <c r="E13" s="70"/>
      <c r="F13" s="63"/>
      <c r="G13" s="66">
        <v>78</v>
      </c>
      <c r="H13" s="66"/>
      <c r="I13" s="63"/>
    </row>
    <row r="14" customHeight="1" spans="1:9">
      <c r="A14" s="67"/>
      <c r="B14" s="65" t="s">
        <v>520</v>
      </c>
      <c r="C14" s="62" t="s">
        <v>525</v>
      </c>
      <c r="D14" s="63">
        <v>560</v>
      </c>
      <c r="E14" s="63"/>
      <c r="F14" s="63">
        <v>550</v>
      </c>
      <c r="G14" s="63"/>
      <c r="H14" s="63"/>
      <c r="I14" s="63"/>
    </row>
    <row r="15" customHeight="1" spans="1:9">
      <c r="A15" s="60">
        <v>43954</v>
      </c>
      <c r="B15" s="61" t="s">
        <v>513</v>
      </c>
      <c r="C15" s="62" t="s">
        <v>514</v>
      </c>
      <c r="D15" s="66"/>
      <c r="E15" s="69"/>
      <c r="F15" s="63"/>
      <c r="G15" s="66">
        <v>20</v>
      </c>
      <c r="H15" s="66"/>
      <c r="I15" s="63">
        <f>SUM(D15:H20)</f>
        <v>1502</v>
      </c>
    </row>
    <row r="16" customHeight="1" spans="1:9">
      <c r="A16" s="64"/>
      <c r="B16" s="61" t="s">
        <v>515</v>
      </c>
      <c r="C16" s="68" t="s">
        <v>526</v>
      </c>
      <c r="D16" s="66">
        <v>460</v>
      </c>
      <c r="E16" s="66">
        <v>420</v>
      </c>
      <c r="F16" s="63"/>
      <c r="G16" s="66"/>
      <c r="H16" s="66"/>
      <c r="I16" s="63"/>
    </row>
    <row r="17" customHeight="1" spans="1:9">
      <c r="A17" s="64"/>
      <c r="B17" s="65" t="s">
        <v>517</v>
      </c>
      <c r="C17" s="68"/>
      <c r="D17" s="66"/>
      <c r="E17" s="66"/>
      <c r="F17" s="63"/>
      <c r="G17" s="66">
        <v>66</v>
      </c>
      <c r="H17" s="66"/>
      <c r="I17" s="63"/>
    </row>
    <row r="18" customHeight="1" spans="1:9">
      <c r="A18" s="64"/>
      <c r="B18" s="61" t="s">
        <v>518</v>
      </c>
      <c r="C18" s="68"/>
      <c r="D18" s="66"/>
      <c r="E18" s="66"/>
      <c r="F18" s="63"/>
      <c r="G18" s="66"/>
      <c r="H18" s="66"/>
      <c r="I18" s="63"/>
    </row>
    <row r="19" customHeight="1" spans="1:9">
      <c r="A19" s="64"/>
      <c r="B19" s="61" t="s">
        <v>519</v>
      </c>
      <c r="C19" s="68"/>
      <c r="D19" s="66"/>
      <c r="E19" s="66"/>
      <c r="F19" s="63"/>
      <c r="G19" s="63">
        <v>56</v>
      </c>
      <c r="H19" s="63"/>
      <c r="I19" s="63"/>
    </row>
    <row r="20" customHeight="1" spans="1:9">
      <c r="A20" s="67"/>
      <c r="B20" s="65" t="s">
        <v>520</v>
      </c>
      <c r="C20" s="68" t="s">
        <v>527</v>
      </c>
      <c r="D20" s="66"/>
      <c r="E20" s="69"/>
      <c r="F20" s="63">
        <v>480</v>
      </c>
      <c r="G20" s="66"/>
      <c r="H20" s="66"/>
      <c r="I20" s="63"/>
    </row>
    <row r="21" customHeight="1" spans="1:9">
      <c r="A21" s="60">
        <v>43955</v>
      </c>
      <c r="B21" s="61" t="s">
        <v>513</v>
      </c>
      <c r="C21" s="68" t="s">
        <v>514</v>
      </c>
      <c r="D21" s="66"/>
      <c r="E21" s="66"/>
      <c r="F21" s="63"/>
      <c r="G21" s="66">
        <v>20</v>
      </c>
      <c r="H21" s="66"/>
      <c r="I21" s="63">
        <f>SUM(D21:H26)</f>
        <v>1856</v>
      </c>
    </row>
    <row r="22" customHeight="1" spans="1:9">
      <c r="A22" s="64"/>
      <c r="B22" s="61" t="s">
        <v>515</v>
      </c>
      <c r="C22" s="68" t="s">
        <v>528</v>
      </c>
      <c r="D22" s="63">
        <v>280</v>
      </c>
      <c r="E22" s="66">
        <v>550</v>
      </c>
      <c r="F22" s="63"/>
      <c r="G22" s="66"/>
      <c r="H22" s="66"/>
      <c r="I22" s="63"/>
    </row>
    <row r="23" customHeight="1" spans="1:9">
      <c r="A23" s="64"/>
      <c r="B23" s="65" t="s">
        <v>517</v>
      </c>
      <c r="C23" s="68"/>
      <c r="D23" s="63"/>
      <c r="E23" s="66"/>
      <c r="F23" s="63"/>
      <c r="G23" s="66">
        <v>150</v>
      </c>
      <c r="H23" s="66"/>
      <c r="I23" s="63"/>
    </row>
    <row r="24" customHeight="1" spans="1:9">
      <c r="A24" s="64"/>
      <c r="B24" s="61" t="s">
        <v>518</v>
      </c>
      <c r="C24" s="68"/>
      <c r="D24" s="63"/>
      <c r="E24" s="66"/>
      <c r="F24" s="63"/>
      <c r="G24" s="63"/>
      <c r="H24" s="63"/>
      <c r="I24" s="63"/>
    </row>
    <row r="25" customHeight="1" spans="1:9">
      <c r="A25" s="64"/>
      <c r="B25" s="61" t="s">
        <v>519</v>
      </c>
      <c r="C25" s="68"/>
      <c r="D25" s="63"/>
      <c r="E25" s="66"/>
      <c r="F25" s="63"/>
      <c r="G25" s="69">
        <v>206</v>
      </c>
      <c r="H25" s="66"/>
      <c r="I25" s="63"/>
    </row>
    <row r="26" customHeight="1" spans="1:9">
      <c r="A26" s="67"/>
      <c r="B26" s="65" t="s">
        <v>520</v>
      </c>
      <c r="C26" s="68"/>
      <c r="D26" s="66"/>
      <c r="E26" s="66"/>
      <c r="F26" s="66">
        <v>650</v>
      </c>
      <c r="G26" s="66"/>
      <c r="H26" s="66"/>
      <c r="I26" s="63"/>
    </row>
    <row r="27" customHeight="1" spans="1:9">
      <c r="A27" s="60">
        <v>43956</v>
      </c>
      <c r="B27" s="61" t="s">
        <v>513</v>
      </c>
      <c r="C27" s="68" t="s">
        <v>514</v>
      </c>
      <c r="D27" s="63"/>
      <c r="E27" s="63"/>
      <c r="F27" s="63"/>
      <c r="G27" s="69">
        <v>15</v>
      </c>
      <c r="H27" s="63">
        <v>580</v>
      </c>
      <c r="I27" s="63">
        <f>SUM(D27:H32)</f>
        <v>1981</v>
      </c>
    </row>
    <row r="28" customHeight="1" spans="1:9">
      <c r="A28" s="64"/>
      <c r="B28" s="61" t="s">
        <v>515</v>
      </c>
      <c r="C28" s="62" t="s">
        <v>529</v>
      </c>
      <c r="D28" s="63">
        <v>150</v>
      </c>
      <c r="E28" s="63">
        <v>160</v>
      </c>
      <c r="F28" s="63"/>
      <c r="G28" s="63"/>
      <c r="H28" s="63"/>
      <c r="I28" s="63"/>
    </row>
    <row r="29" customHeight="1" spans="1:9">
      <c r="A29" s="64"/>
      <c r="B29" s="65" t="s">
        <v>517</v>
      </c>
      <c r="C29" s="62"/>
      <c r="D29" s="63"/>
      <c r="E29" s="63"/>
      <c r="F29" s="63"/>
      <c r="G29" s="63">
        <v>168</v>
      </c>
      <c r="H29" s="63"/>
      <c r="I29" s="63"/>
    </row>
    <row r="30" customHeight="1" spans="1:9">
      <c r="A30" s="64"/>
      <c r="B30" s="61" t="s">
        <v>518</v>
      </c>
      <c r="C30" s="62"/>
      <c r="D30" s="63"/>
      <c r="E30" s="63"/>
      <c r="F30" s="63"/>
      <c r="G30" s="63"/>
      <c r="H30" s="63"/>
      <c r="I30" s="63"/>
    </row>
    <row r="31" customHeight="1" spans="1:9">
      <c r="A31" s="64"/>
      <c r="B31" s="61" t="s">
        <v>519</v>
      </c>
      <c r="C31" s="62"/>
      <c r="D31" s="63"/>
      <c r="E31" s="63"/>
      <c r="F31" s="63"/>
      <c r="G31" s="69">
        <v>158</v>
      </c>
      <c r="H31" s="63"/>
      <c r="I31" s="63"/>
    </row>
    <row r="32" customHeight="1" spans="1:9">
      <c r="A32" s="67"/>
      <c r="B32" s="65" t="s">
        <v>520</v>
      </c>
      <c r="C32" s="71" t="s">
        <v>530</v>
      </c>
      <c r="D32" s="72"/>
      <c r="E32" s="72"/>
      <c r="F32" s="72">
        <v>750</v>
      </c>
      <c r="G32" s="72"/>
      <c r="H32" s="63"/>
      <c r="I32" s="63"/>
    </row>
    <row r="33" ht="26" customHeight="1" spans="1:9">
      <c r="A33" s="73" t="s">
        <v>272</v>
      </c>
      <c r="B33" s="74"/>
      <c r="C33" s="75"/>
      <c r="D33" s="76">
        <f t="shared" ref="D33:I33" si="0">SUM(D3:D32)</f>
        <v>2050</v>
      </c>
      <c r="E33" s="76">
        <f t="shared" si="0"/>
        <v>1446</v>
      </c>
      <c r="F33" s="76">
        <f t="shared" si="0"/>
        <v>3110</v>
      </c>
      <c r="G33" s="76">
        <f t="shared" si="0"/>
        <v>1278</v>
      </c>
      <c r="H33" s="76">
        <f t="shared" si="0"/>
        <v>780</v>
      </c>
      <c r="I33" s="76">
        <f t="shared" si="0"/>
        <v>8664</v>
      </c>
    </row>
  </sheetData>
  <mergeCells count="28">
    <mergeCell ref="A1:I1"/>
    <mergeCell ref="A33:C33"/>
    <mergeCell ref="A3:A8"/>
    <mergeCell ref="A9:A14"/>
    <mergeCell ref="A15:A20"/>
    <mergeCell ref="A21:A26"/>
    <mergeCell ref="A27:A32"/>
    <mergeCell ref="C4:C7"/>
    <mergeCell ref="C10:C13"/>
    <mergeCell ref="C16:C19"/>
    <mergeCell ref="C22:C25"/>
    <mergeCell ref="C28:C31"/>
    <mergeCell ref="D4:D7"/>
    <mergeCell ref="D16:D19"/>
    <mergeCell ref="D22:D25"/>
    <mergeCell ref="D28:D31"/>
    <mergeCell ref="E4:E7"/>
    <mergeCell ref="E10:E13"/>
    <mergeCell ref="E16:E19"/>
    <mergeCell ref="E22:E25"/>
    <mergeCell ref="E28:E31"/>
    <mergeCell ref="H3:H8"/>
    <mergeCell ref="H27:H32"/>
    <mergeCell ref="I3:I8"/>
    <mergeCell ref="I9:I14"/>
    <mergeCell ref="I15:I20"/>
    <mergeCell ref="I21:I26"/>
    <mergeCell ref="I27:I32"/>
  </mergeCells>
  <hyperlinks>
    <hyperlink ref="K1" location="首页!A1" display="返回首页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S33"/>
  <sheetViews>
    <sheetView workbookViewId="0">
      <selection activeCell="H22" sqref="H22"/>
    </sheetView>
  </sheetViews>
  <sheetFormatPr defaultColWidth="9" defaultRowHeight="14.25"/>
  <cols>
    <col min="2" max="2" width="13.625" customWidth="1"/>
    <col min="10" max="10" width="12.625" customWidth="1"/>
    <col min="16" max="16" width="14.475" customWidth="1"/>
    <col min="19" max="19" width="6" style="3" customWidth="1"/>
  </cols>
  <sheetData>
    <row r="1" ht="28.5" spans="1:19">
      <c r="A1" s="4"/>
      <c r="B1" s="5" t="s">
        <v>531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4"/>
      <c r="S1" s="56" t="s">
        <v>2</v>
      </c>
    </row>
    <row r="2" ht="16.5" spans="1:17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4"/>
    </row>
    <row r="3" ht="16.5" spans="1:17">
      <c r="A3" s="4"/>
      <c r="B3" s="7"/>
      <c r="C3" s="7"/>
      <c r="D3" s="7"/>
      <c r="E3" s="8" t="s">
        <v>532</v>
      </c>
      <c r="F3" s="9"/>
      <c r="G3" s="9"/>
      <c r="H3" s="9" t="s">
        <v>533</v>
      </c>
      <c r="I3" s="36"/>
      <c r="J3" s="36"/>
      <c r="K3" s="9" t="s">
        <v>534</v>
      </c>
      <c r="L3" s="9"/>
      <c r="M3" s="37"/>
      <c r="N3" s="7"/>
      <c r="O3" s="7"/>
      <c r="P3" s="7"/>
      <c r="Q3" s="4"/>
    </row>
    <row r="4" ht="16.5" spans="1:17">
      <c r="A4" s="4"/>
      <c r="B4" s="7"/>
      <c r="C4" s="7"/>
      <c r="D4" s="7"/>
      <c r="E4" s="10">
        <f>SUM(E8:I22)</f>
        <v>0</v>
      </c>
      <c r="F4" s="11"/>
      <c r="G4" s="11"/>
      <c r="H4" s="11">
        <f ca="1">SUM(J8:J22)</f>
        <v>0</v>
      </c>
      <c r="I4" s="11"/>
      <c r="J4" s="11"/>
      <c r="K4" s="11">
        <f ca="1">SUM(K8:K22)</f>
        <v>0</v>
      </c>
      <c r="L4" s="11"/>
      <c r="M4" s="38"/>
      <c r="N4" s="7"/>
      <c r="O4" s="7"/>
      <c r="P4" s="39">
        <f ca="1">TODAY()</f>
        <v>45420</v>
      </c>
      <c r="Q4" s="4"/>
    </row>
    <row r="5" ht="16.5" spans="1:17">
      <c r="A5" s="4"/>
      <c r="B5" s="7"/>
      <c r="C5" s="7"/>
      <c r="D5" s="7"/>
      <c r="E5" s="7"/>
      <c r="F5" s="7"/>
      <c r="G5" s="7"/>
      <c r="H5" s="7"/>
      <c r="I5" s="7"/>
      <c r="J5" s="40"/>
      <c r="K5" s="40"/>
      <c r="L5" s="7"/>
      <c r="M5" s="40"/>
      <c r="N5" s="7"/>
      <c r="O5" s="7"/>
      <c r="P5" s="7"/>
      <c r="Q5" s="4"/>
    </row>
    <row r="6" ht="16.5" spans="1:17">
      <c r="A6" s="4"/>
      <c r="B6" s="12" t="s">
        <v>535</v>
      </c>
      <c r="C6" s="13"/>
      <c r="D6" s="13"/>
      <c r="E6" s="13" t="s">
        <v>536</v>
      </c>
      <c r="F6" s="13"/>
      <c r="G6" s="13"/>
      <c r="H6" s="13"/>
      <c r="I6" s="13"/>
      <c r="J6" s="13" t="s">
        <v>537</v>
      </c>
      <c r="K6" s="13" t="s">
        <v>538</v>
      </c>
      <c r="L6" s="13" t="s">
        <v>539</v>
      </c>
      <c r="M6" s="13" t="s">
        <v>540</v>
      </c>
      <c r="N6" s="13" t="s">
        <v>541</v>
      </c>
      <c r="O6" s="13" t="s">
        <v>542</v>
      </c>
      <c r="P6" s="41" t="s">
        <v>543</v>
      </c>
      <c r="Q6" s="4"/>
    </row>
    <row r="7" ht="16.5" spans="1:17">
      <c r="A7" s="4"/>
      <c r="B7" s="14" t="s">
        <v>375</v>
      </c>
      <c r="C7" s="15" t="s">
        <v>544</v>
      </c>
      <c r="D7" s="15" t="s">
        <v>545</v>
      </c>
      <c r="E7" s="15" t="s">
        <v>546</v>
      </c>
      <c r="F7" s="16">
        <v>1</v>
      </c>
      <c r="G7" s="16">
        <v>2</v>
      </c>
      <c r="H7" s="16">
        <v>3</v>
      </c>
      <c r="I7" s="16">
        <v>5</v>
      </c>
      <c r="J7" s="15"/>
      <c r="K7" s="15"/>
      <c r="L7" s="15"/>
      <c r="M7" s="15"/>
      <c r="N7" s="15"/>
      <c r="O7" s="15"/>
      <c r="P7" s="42"/>
      <c r="Q7" s="4"/>
    </row>
    <row r="8" ht="16.5" spans="1:17">
      <c r="A8" s="4"/>
      <c r="B8" s="17"/>
      <c r="C8" s="18"/>
      <c r="D8" s="18"/>
      <c r="E8" s="18"/>
      <c r="F8" s="18"/>
      <c r="G8" s="18"/>
      <c r="H8" s="18"/>
      <c r="I8" s="18"/>
      <c r="J8" s="43">
        <f ca="1" t="array" ref="J8">SUM(E8:I8*[2]存款利率表!C$6:G$6)*L8</f>
        <v>0</v>
      </c>
      <c r="K8" s="43">
        <f ca="1" t="shared" ref="K8:K22" si="0">SUM(E8:I8)+J8*80%</f>
        <v>0</v>
      </c>
      <c r="L8" s="44">
        <f ca="1" t="shared" ref="L8:L22" si="1">IF(ISERROR(DATE(B8,C8,D8)),0,TODAY()-DATE(B8,C8,D8))</f>
        <v>0</v>
      </c>
      <c r="M8" s="45">
        <f ca="1" t="array" ref="M8">SUM((F8:I8&gt;0)*(L8&gt;(F$8:I$8*365)))</f>
        <v>0</v>
      </c>
      <c r="N8" s="18"/>
      <c r="O8" s="18"/>
      <c r="P8" s="46"/>
      <c r="Q8" s="4"/>
    </row>
    <row r="9" ht="16.5" spans="1:17">
      <c r="A9" s="4"/>
      <c r="B9" s="19"/>
      <c r="C9" s="20"/>
      <c r="D9" s="20"/>
      <c r="E9" s="20"/>
      <c r="F9" s="20"/>
      <c r="G9" s="20"/>
      <c r="H9" s="20"/>
      <c r="I9" s="20"/>
      <c r="J9" s="47">
        <f ca="1" t="array" ref="J9">SUM(E9:I9*[2]存款利率表!C$6:G$6)*L9</f>
        <v>0</v>
      </c>
      <c r="K9" s="47">
        <f ca="1" t="shared" si="0"/>
        <v>0</v>
      </c>
      <c r="L9" s="48">
        <f ca="1" t="shared" si="1"/>
        <v>0</v>
      </c>
      <c r="M9" s="49">
        <f ca="1" t="array" ref="M9">SUM((F9:I9&gt;0)*(L9&gt;(F$8:I$8*365)))</f>
        <v>0</v>
      </c>
      <c r="N9" s="20"/>
      <c r="O9" s="20"/>
      <c r="P9" s="50"/>
      <c r="Q9" s="55"/>
    </row>
    <row r="10" ht="16.5" spans="1:17">
      <c r="A10" s="4"/>
      <c r="B10" s="19"/>
      <c r="C10" s="20"/>
      <c r="D10" s="20"/>
      <c r="E10" s="20"/>
      <c r="F10" s="20"/>
      <c r="G10" s="20"/>
      <c r="H10" s="20"/>
      <c r="I10" s="20"/>
      <c r="J10" s="47">
        <f ca="1" t="array" ref="J10">SUM(E10:I10*[2]存款利率表!C$6:G$6)*L10</f>
        <v>0</v>
      </c>
      <c r="K10" s="47">
        <f ca="1" t="shared" si="0"/>
        <v>0</v>
      </c>
      <c r="L10" s="48">
        <f ca="1" t="shared" si="1"/>
        <v>0</v>
      </c>
      <c r="M10" s="49">
        <f ca="1" t="array" ref="M10">SUM((F10:I10&gt;0)*(L10&gt;(F$8:I$8*365)))</f>
        <v>0</v>
      </c>
      <c r="N10" s="20"/>
      <c r="O10" s="20"/>
      <c r="P10" s="50"/>
      <c r="Q10" s="55"/>
    </row>
    <row r="11" ht="16.5" spans="1:17">
      <c r="A11" s="4"/>
      <c r="B11" s="19"/>
      <c r="C11" s="20"/>
      <c r="D11" s="20"/>
      <c r="E11" s="20"/>
      <c r="F11" s="20"/>
      <c r="G11" s="20"/>
      <c r="H11" s="20"/>
      <c r="I11" s="20"/>
      <c r="J11" s="47">
        <f ca="1" t="array" ref="J11">SUM(E11:I11*[2]存款利率表!C$6:G$6)*L11</f>
        <v>0</v>
      </c>
      <c r="K11" s="47">
        <f ca="1" t="shared" si="0"/>
        <v>0</v>
      </c>
      <c r="L11" s="48">
        <f ca="1" t="shared" si="1"/>
        <v>0</v>
      </c>
      <c r="M11" s="49">
        <f ca="1" t="array" ref="M11">SUM((F11:I11&gt;0)*(L11&gt;(F$8:I$8*365)))</f>
        <v>0</v>
      </c>
      <c r="N11" s="20"/>
      <c r="O11" s="20"/>
      <c r="P11" s="50"/>
      <c r="Q11" s="55"/>
    </row>
    <row r="12" ht="16.5" spans="1:17">
      <c r="A12" s="4"/>
      <c r="B12" s="19"/>
      <c r="C12" s="20"/>
      <c r="D12" s="20"/>
      <c r="E12" s="20"/>
      <c r="F12" s="20"/>
      <c r="G12" s="20"/>
      <c r="H12" s="20"/>
      <c r="I12" s="20"/>
      <c r="J12" s="47">
        <f ca="1" t="array" ref="J12">SUM(E12:I12*[2]存款利率表!C$6:G$6)*L12</f>
        <v>0</v>
      </c>
      <c r="K12" s="47">
        <f ca="1" t="shared" si="0"/>
        <v>0</v>
      </c>
      <c r="L12" s="48">
        <f ca="1" t="shared" si="1"/>
        <v>0</v>
      </c>
      <c r="M12" s="49">
        <f ca="1" t="array" ref="M12">SUM((F12:I12&gt;0)*(L12&gt;(F$8:I$8*365)))</f>
        <v>0</v>
      </c>
      <c r="N12" s="20"/>
      <c r="O12" s="20"/>
      <c r="P12" s="50"/>
      <c r="Q12" s="55"/>
    </row>
    <row r="13" ht="16.5" spans="1:17">
      <c r="A13" s="4"/>
      <c r="B13" s="19"/>
      <c r="C13" s="20"/>
      <c r="D13" s="20"/>
      <c r="E13" s="20"/>
      <c r="F13" s="20"/>
      <c r="G13" s="20"/>
      <c r="H13" s="20"/>
      <c r="I13" s="20"/>
      <c r="J13" s="47">
        <f ca="1" t="array" ref="J13">SUM(E13:I13*[2]存款利率表!C$6:G$6)*L13</f>
        <v>0</v>
      </c>
      <c r="K13" s="47">
        <f ca="1" t="shared" si="0"/>
        <v>0</v>
      </c>
      <c r="L13" s="48">
        <f ca="1" t="shared" si="1"/>
        <v>0</v>
      </c>
      <c r="M13" s="49">
        <f ca="1" t="array" ref="M13">SUM((F13:I13&gt;0)*(L13&gt;(F$8:I$8*365)))</f>
        <v>0</v>
      </c>
      <c r="N13" s="20"/>
      <c r="O13" s="20"/>
      <c r="P13" s="50"/>
      <c r="Q13" s="55"/>
    </row>
    <row r="14" ht="16.5" spans="1:17">
      <c r="A14" s="4"/>
      <c r="B14" s="19"/>
      <c r="C14" s="20"/>
      <c r="D14" s="20"/>
      <c r="E14" s="20"/>
      <c r="F14" s="20"/>
      <c r="G14" s="20"/>
      <c r="H14" s="20"/>
      <c r="I14" s="20"/>
      <c r="J14" s="47">
        <f ca="1" t="array" ref="J14">SUM(E14:I14*[2]存款利率表!C$6:G$6)*L14</f>
        <v>0</v>
      </c>
      <c r="K14" s="47">
        <f ca="1" t="shared" si="0"/>
        <v>0</v>
      </c>
      <c r="L14" s="48">
        <f ca="1" t="shared" si="1"/>
        <v>0</v>
      </c>
      <c r="M14" s="49">
        <f ca="1" t="array" ref="M14">SUM((F14:I14&gt;0)*(L14&gt;(F$8:I$8*365)))</f>
        <v>0</v>
      </c>
      <c r="N14" s="20"/>
      <c r="O14" s="20"/>
      <c r="P14" s="50"/>
      <c r="Q14" s="4"/>
    </row>
    <row r="15" ht="16.5" spans="1:17">
      <c r="A15" s="4"/>
      <c r="B15" s="19"/>
      <c r="C15" s="20"/>
      <c r="D15" s="20"/>
      <c r="E15" s="20"/>
      <c r="F15" s="20"/>
      <c r="G15" s="20"/>
      <c r="H15" s="20"/>
      <c r="I15" s="20"/>
      <c r="J15" s="47">
        <f ca="1" t="array" ref="J15">SUM(E15:I15*[2]存款利率表!C$6:G$6)*L15</f>
        <v>0</v>
      </c>
      <c r="K15" s="47">
        <f ca="1" t="shared" si="0"/>
        <v>0</v>
      </c>
      <c r="L15" s="48">
        <f ca="1" t="shared" si="1"/>
        <v>0</v>
      </c>
      <c r="M15" s="49">
        <f ca="1" t="array" ref="M15">SUM((F15:I15&gt;0)*(L15&gt;(F$8:I$8*365)))</f>
        <v>0</v>
      </c>
      <c r="N15" s="20"/>
      <c r="O15" s="20"/>
      <c r="P15" s="50"/>
      <c r="Q15" s="4"/>
    </row>
    <row r="16" ht="16.5" spans="1:17">
      <c r="A16" s="4"/>
      <c r="B16" s="19"/>
      <c r="C16" s="20"/>
      <c r="D16" s="20"/>
      <c r="E16" s="20"/>
      <c r="F16" s="20"/>
      <c r="G16" s="20"/>
      <c r="H16" s="20"/>
      <c r="I16" s="20"/>
      <c r="J16" s="47">
        <f ca="1" t="array" ref="J16">SUM(E16:I16*[2]存款利率表!C$6:G$6)*L16</f>
        <v>0</v>
      </c>
      <c r="K16" s="47">
        <f ca="1" t="shared" si="0"/>
        <v>0</v>
      </c>
      <c r="L16" s="48">
        <f ca="1" t="shared" si="1"/>
        <v>0</v>
      </c>
      <c r="M16" s="49">
        <f ca="1" t="array" ref="M16">SUM((F16:I16&gt;0)*(L16&gt;(F$8:I$8*365)))</f>
        <v>0</v>
      </c>
      <c r="N16" s="20"/>
      <c r="O16" s="20"/>
      <c r="P16" s="50"/>
      <c r="Q16" s="4"/>
    </row>
    <row r="17" ht="16.5" spans="1:17">
      <c r="A17" s="4"/>
      <c r="B17" s="19"/>
      <c r="C17" s="20"/>
      <c r="D17" s="20"/>
      <c r="E17" s="20"/>
      <c r="F17" s="20"/>
      <c r="G17" s="20"/>
      <c r="H17" s="20"/>
      <c r="I17" s="20"/>
      <c r="J17" s="47">
        <f ca="1" t="array" ref="J17">SUM(E17:I17*[2]存款利率表!C$6:G$6)*L17</f>
        <v>0</v>
      </c>
      <c r="K17" s="47">
        <f ca="1" t="shared" si="0"/>
        <v>0</v>
      </c>
      <c r="L17" s="48">
        <f ca="1" t="shared" si="1"/>
        <v>0</v>
      </c>
      <c r="M17" s="49">
        <f ca="1" t="array" ref="M17">SUM((F17:I17&gt;0)*(L17&gt;(F$8:I$8*365)))</f>
        <v>0</v>
      </c>
      <c r="N17" s="20"/>
      <c r="O17" s="20"/>
      <c r="P17" s="50"/>
      <c r="Q17" s="4"/>
    </row>
    <row r="18" ht="16.5" spans="1:17">
      <c r="A18" s="4"/>
      <c r="B18" s="19"/>
      <c r="C18" s="20"/>
      <c r="D18" s="20"/>
      <c r="E18" s="20"/>
      <c r="F18" s="20"/>
      <c r="G18" s="20"/>
      <c r="H18" s="20"/>
      <c r="I18" s="20"/>
      <c r="J18" s="47">
        <f ca="1" t="array" ref="J18">SUM(E18:I18*[2]存款利率表!C$6:G$6)*L18</f>
        <v>0</v>
      </c>
      <c r="K18" s="47">
        <f ca="1" t="shared" si="0"/>
        <v>0</v>
      </c>
      <c r="L18" s="48">
        <f ca="1" t="shared" si="1"/>
        <v>0</v>
      </c>
      <c r="M18" s="49">
        <f ca="1" t="array" ref="M18">SUM((F18:I18&gt;0)*(L18&gt;(F$8:I$8*365)))</f>
        <v>0</v>
      </c>
      <c r="N18" s="20"/>
      <c r="O18" s="20"/>
      <c r="P18" s="50"/>
      <c r="Q18" s="4"/>
    </row>
    <row r="19" ht="16.5" spans="1:17">
      <c r="A19" s="4"/>
      <c r="B19" s="19"/>
      <c r="C19" s="20"/>
      <c r="D19" s="20"/>
      <c r="E19" s="20"/>
      <c r="F19" s="20"/>
      <c r="G19" s="20"/>
      <c r="H19" s="20"/>
      <c r="I19" s="20"/>
      <c r="J19" s="47">
        <f ca="1" t="array" ref="J19">SUM(E19:I19*[2]存款利率表!C$6:G$6)*L19</f>
        <v>0</v>
      </c>
      <c r="K19" s="47">
        <f ca="1" t="shared" si="0"/>
        <v>0</v>
      </c>
      <c r="L19" s="48">
        <f ca="1" t="shared" si="1"/>
        <v>0</v>
      </c>
      <c r="M19" s="49">
        <f ca="1" t="array" ref="M19">SUM((F19:I19&gt;0)*(L19&gt;(F$8:I$8*365)))</f>
        <v>0</v>
      </c>
      <c r="N19" s="20"/>
      <c r="O19" s="20"/>
      <c r="P19" s="50"/>
      <c r="Q19" s="4"/>
    </row>
    <row r="20" ht="16.5" spans="1:17">
      <c r="A20" s="4"/>
      <c r="B20" s="19"/>
      <c r="C20" s="20"/>
      <c r="D20" s="20"/>
      <c r="E20" s="20"/>
      <c r="F20" s="20"/>
      <c r="G20" s="20"/>
      <c r="H20" s="20"/>
      <c r="I20" s="20"/>
      <c r="J20" s="47">
        <f ca="1" t="array" ref="J20">SUM(E20:I20*[2]存款利率表!C$6:G$6)*L20</f>
        <v>0</v>
      </c>
      <c r="K20" s="47">
        <f ca="1" t="shared" si="0"/>
        <v>0</v>
      </c>
      <c r="L20" s="48">
        <f ca="1" t="shared" si="1"/>
        <v>0</v>
      </c>
      <c r="M20" s="49">
        <f ca="1" t="array" ref="M20">SUM((F20:I20&gt;0)*(L20&gt;(F$8:I$8*365)))</f>
        <v>0</v>
      </c>
      <c r="N20" s="20"/>
      <c r="O20" s="20"/>
      <c r="P20" s="50"/>
      <c r="Q20" s="4"/>
    </row>
    <row r="21" ht="16.5" spans="1:17">
      <c r="A21" s="4"/>
      <c r="B21" s="19"/>
      <c r="C21" s="20"/>
      <c r="D21" s="20"/>
      <c r="E21" s="20"/>
      <c r="F21" s="20"/>
      <c r="G21" s="20"/>
      <c r="H21" s="20"/>
      <c r="I21" s="20"/>
      <c r="J21" s="47">
        <f ca="1" t="array" ref="J21">SUM(E21:I21*[2]存款利率表!C$6:G$6)*L21</f>
        <v>0</v>
      </c>
      <c r="K21" s="47">
        <f ca="1" t="shared" si="0"/>
        <v>0</v>
      </c>
      <c r="L21" s="48">
        <f ca="1" t="shared" si="1"/>
        <v>0</v>
      </c>
      <c r="M21" s="49">
        <f ca="1" t="array" ref="M21">SUM((F21:I21&gt;0)*(L21&gt;(F$8:I$8*365)))</f>
        <v>0</v>
      </c>
      <c r="N21" s="20"/>
      <c r="O21" s="20"/>
      <c r="P21" s="50"/>
      <c r="Q21" s="4"/>
    </row>
    <row r="22" ht="16.5" spans="1:17">
      <c r="A22" s="4"/>
      <c r="B22" s="21"/>
      <c r="C22" s="22"/>
      <c r="D22" s="22"/>
      <c r="E22" s="22"/>
      <c r="F22" s="22"/>
      <c r="G22" s="22"/>
      <c r="H22" s="22"/>
      <c r="I22" s="22"/>
      <c r="J22" s="51">
        <f ca="1" t="array" ref="J22">SUM(E22:I22*[2]存款利率表!C$6:G$6)*L22</f>
        <v>0</v>
      </c>
      <c r="K22" s="51">
        <f ca="1" t="shared" si="0"/>
        <v>0</v>
      </c>
      <c r="L22" s="52">
        <f ca="1" t="shared" si="1"/>
        <v>0</v>
      </c>
      <c r="M22" s="53">
        <f ca="1" t="array" ref="M22">SUM((F22:I22&gt;0)*(L22&gt;(F$8:I$8*365)))</f>
        <v>0</v>
      </c>
      <c r="N22" s="22"/>
      <c r="O22" s="22"/>
      <c r="P22" s="54"/>
      <c r="Q22" s="4"/>
    </row>
    <row r="23" ht="16.5" spans="1:17">
      <c r="A23" s="4"/>
      <c r="B23" s="4"/>
      <c r="C23" s="4"/>
      <c r="D23" s="4"/>
      <c r="E23" s="4"/>
      <c r="F23" s="4"/>
      <c r="G23" s="4"/>
      <c r="H23" s="4"/>
      <c r="I23" s="4"/>
      <c r="J23" s="4"/>
      <c r="K23" s="55"/>
      <c r="L23" s="4"/>
      <c r="M23" s="55"/>
      <c r="N23" s="4"/>
      <c r="O23" s="4"/>
      <c r="P23" s="4"/>
      <c r="Q23" s="4"/>
    </row>
    <row r="24" ht="16.5" spans="1:17">
      <c r="A24" s="4"/>
      <c r="B24" s="4"/>
      <c r="C24" s="23" t="s">
        <v>547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4"/>
      <c r="O24" s="4"/>
      <c r="P24" s="4"/>
      <c r="Q24" s="4"/>
    </row>
    <row r="25" ht="16.5" spans="1:17">
      <c r="A25" s="4"/>
      <c r="B25" s="4"/>
      <c r="C25" s="4"/>
      <c r="D25" s="4"/>
      <c r="E25" s="4"/>
      <c r="F25" s="4"/>
      <c r="G25" s="4"/>
      <c r="H25" s="4"/>
      <c r="I25" s="4"/>
      <c r="J25" s="4"/>
      <c r="K25" s="55"/>
      <c r="L25" s="4"/>
      <c r="M25" s="55"/>
      <c r="N25" s="4"/>
      <c r="O25" s="4"/>
      <c r="P25" s="4"/>
      <c r="Q25" s="4"/>
    </row>
    <row r="26" ht="16.5" spans="1:17">
      <c r="A26" s="4"/>
      <c r="B26" s="4"/>
      <c r="C26" s="4"/>
      <c r="D26" s="4"/>
      <c r="E26" s="4"/>
      <c r="F26" s="4"/>
      <c r="G26" s="4"/>
      <c r="H26" s="4"/>
      <c r="I26" s="4"/>
      <c r="J26" s="4"/>
      <c r="K26" s="55"/>
      <c r="L26" s="4"/>
      <c r="M26" s="55"/>
      <c r="N26" s="4"/>
      <c r="O26" s="4"/>
      <c r="P26" s="4"/>
      <c r="Q26" s="4"/>
    </row>
    <row r="28" ht="21" spans="2:7">
      <c r="B28" s="24" t="s">
        <v>548</v>
      </c>
      <c r="C28" s="24"/>
      <c r="D28" s="24"/>
      <c r="E28" s="24"/>
      <c r="F28" s="24"/>
      <c r="G28" s="24"/>
    </row>
    <row r="29" ht="18" spans="2:7">
      <c r="B29" s="25"/>
      <c r="C29" s="25"/>
      <c r="D29" s="25"/>
      <c r="E29" s="25"/>
      <c r="F29" s="25"/>
      <c r="G29" s="26" t="s">
        <v>549</v>
      </c>
    </row>
    <row r="30" ht="17.25" spans="2:7">
      <c r="B30" s="27" t="s">
        <v>536</v>
      </c>
      <c r="C30" s="28" t="s">
        <v>546</v>
      </c>
      <c r="D30" s="28" t="s">
        <v>550</v>
      </c>
      <c r="E30" s="28" t="s">
        <v>551</v>
      </c>
      <c r="F30" s="28" t="s">
        <v>552</v>
      </c>
      <c r="G30" s="29" t="s">
        <v>553</v>
      </c>
    </row>
    <row r="31" ht="16.5" spans="2:7">
      <c r="B31" s="30" t="s">
        <v>554</v>
      </c>
      <c r="C31" s="31">
        <v>0.0072</v>
      </c>
      <c r="D31" s="31">
        <v>0.0225</v>
      </c>
      <c r="E31" s="31">
        <v>0.027</v>
      </c>
      <c r="F31" s="31">
        <v>0.0324</v>
      </c>
      <c r="G31" s="32">
        <v>0.036</v>
      </c>
    </row>
    <row r="32" ht="17.25" spans="2:7">
      <c r="B32" s="33" t="s">
        <v>555</v>
      </c>
      <c r="C32" s="34">
        <f t="shared" ref="C32:G32" si="2">C31/365</f>
        <v>1.97260273972603e-5</v>
      </c>
      <c r="D32" s="34">
        <f t="shared" si="2"/>
        <v>6.16438356164384e-5</v>
      </c>
      <c r="E32" s="34">
        <f t="shared" si="2"/>
        <v>7.3972602739726e-5</v>
      </c>
      <c r="F32" s="34">
        <f t="shared" si="2"/>
        <v>8.87671232876712e-5</v>
      </c>
      <c r="G32" s="35">
        <f t="shared" si="2"/>
        <v>9.86301369863014e-5</v>
      </c>
    </row>
    <row r="33" ht="15"/>
  </sheetData>
  <mergeCells count="18">
    <mergeCell ref="B1:P1"/>
    <mergeCell ref="E3:G3"/>
    <mergeCell ref="H3:J3"/>
    <mergeCell ref="K3:M3"/>
    <mergeCell ref="E4:G4"/>
    <mergeCell ref="H4:J4"/>
    <mergeCell ref="K4:M4"/>
    <mergeCell ref="B6:D6"/>
    <mergeCell ref="E6:I6"/>
    <mergeCell ref="C24:M24"/>
    <mergeCell ref="B28:G28"/>
    <mergeCell ref="J6:J7"/>
    <mergeCell ref="K6:K7"/>
    <mergeCell ref="L6:L7"/>
    <mergeCell ref="M6:M7"/>
    <mergeCell ref="N6:N7"/>
    <mergeCell ref="O6:O7"/>
    <mergeCell ref="P6:P7"/>
  </mergeCells>
  <hyperlinks>
    <hyperlink ref="S1" location="首页!A1" display="返回首页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L7"/>
  <sheetViews>
    <sheetView workbookViewId="0">
      <selection activeCell="H22" sqref="H22"/>
    </sheetView>
  </sheetViews>
  <sheetFormatPr defaultColWidth="9.025" defaultRowHeight="29" customHeight="1" outlineLevelRow="6"/>
  <cols>
    <col min="1" max="1" width="12.6833333333333" customWidth="1"/>
  </cols>
  <sheetData>
    <row r="1" customHeight="1" spans="1:12">
      <c r="A1" s="1"/>
      <c r="B1" s="1"/>
      <c r="C1" s="1"/>
      <c r="D1" s="1"/>
      <c r="E1" s="1"/>
      <c r="F1" s="1"/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</row>
    <row r="2" customHeight="1" spans="1:12">
      <c r="A2" s="2" t="s">
        <v>562</v>
      </c>
      <c r="B2" s="2"/>
      <c r="C2" s="2"/>
      <c r="D2" s="2"/>
      <c r="E2" s="2"/>
      <c r="F2" s="2"/>
      <c r="G2" s="2"/>
      <c r="H2" s="2"/>
      <c r="I2" s="2" t="s">
        <v>563</v>
      </c>
      <c r="J2" s="2"/>
      <c r="K2" s="2"/>
      <c r="L2" s="2"/>
    </row>
    <row r="3" customHeight="1" spans="1:12">
      <c r="A3" s="2" t="s">
        <v>564</v>
      </c>
      <c r="B3" s="2"/>
      <c r="C3" s="2"/>
      <c r="D3" s="2"/>
      <c r="E3" s="2"/>
      <c r="F3" s="2"/>
      <c r="G3" s="2" t="s">
        <v>565</v>
      </c>
      <c r="H3" s="2">
        <v>132</v>
      </c>
      <c r="I3" s="2"/>
      <c r="J3" s="2"/>
      <c r="K3" s="2" t="s">
        <v>566</v>
      </c>
      <c r="L3" s="2" t="s">
        <v>566</v>
      </c>
    </row>
    <row r="4" customHeight="1" spans="1:12">
      <c r="A4" s="2" t="s">
        <v>567</v>
      </c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566</v>
      </c>
    </row>
    <row r="5" customHeight="1" spans="1:12">
      <c r="A5" s="2" t="s">
        <v>568</v>
      </c>
      <c r="B5" s="2"/>
      <c r="C5" s="2"/>
      <c r="D5" s="2"/>
      <c r="E5" s="2"/>
      <c r="F5" s="2"/>
      <c r="G5" s="2" t="s">
        <v>569</v>
      </c>
      <c r="H5" s="2">
        <v>23</v>
      </c>
      <c r="I5" s="2">
        <v>61</v>
      </c>
      <c r="J5" s="2"/>
      <c r="K5" s="2"/>
      <c r="L5" s="2"/>
    </row>
    <row r="6" customHeight="1" spans="1:12">
      <c r="A6" s="2" t="s">
        <v>570</v>
      </c>
      <c r="B6" s="2"/>
      <c r="C6" s="2"/>
      <c r="D6" s="2"/>
      <c r="E6" s="2"/>
      <c r="F6" s="2"/>
      <c r="G6" s="2" t="s">
        <v>571</v>
      </c>
      <c r="H6" s="2" t="s">
        <v>572</v>
      </c>
      <c r="I6" s="2"/>
      <c r="J6" s="2"/>
      <c r="K6" s="2"/>
      <c r="L6" s="2"/>
    </row>
    <row r="7" customHeight="1" spans="1:12">
      <c r="A7" s="2" t="s">
        <v>573</v>
      </c>
      <c r="B7" s="2"/>
      <c r="C7" s="2"/>
      <c r="D7" s="2"/>
      <c r="E7" s="2"/>
      <c r="F7" s="2"/>
      <c r="G7" s="2" t="s">
        <v>574</v>
      </c>
      <c r="H7" s="2">
        <v>60</v>
      </c>
      <c r="I7" s="2">
        <v>48</v>
      </c>
      <c r="J7" s="2" t="s">
        <v>566</v>
      </c>
      <c r="K7" s="2"/>
      <c r="L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首页</vt:lpstr>
      <vt:lpstr>总表</vt:lpstr>
      <vt:lpstr>1 资产负债表</vt:lpstr>
      <vt:lpstr>2 收入支出表</vt:lpstr>
      <vt:lpstr>2.1支出</vt:lpstr>
      <vt:lpstr>2.1.1交通汽车消费明细</vt:lpstr>
      <vt:lpstr>2.1.2水电气物业明细</vt:lpstr>
      <vt:lpstr>2.2收入</vt:lpstr>
      <vt:lpstr>2.2.1收入分析</vt:lpstr>
      <vt:lpstr>2.3 借款</vt:lpstr>
      <vt:lpstr>2.4 还款</vt:lpstr>
      <vt:lpstr>3 现金流表</vt:lpstr>
      <vt:lpstr>4五险一金个税</vt:lpstr>
      <vt:lpstr>5股票市值</vt:lpstr>
      <vt:lpstr>0 预算管理</vt:lpstr>
      <vt:lpstr>0.1 子女教育费预算</vt:lpstr>
      <vt:lpstr>0.2退休养老费预算</vt:lpstr>
      <vt:lpstr>0.3装修预算</vt:lpstr>
      <vt:lpstr>0.4 旅行预算</vt:lpstr>
      <vt:lpstr>6 存款管理</vt:lpstr>
      <vt:lpstr>10 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zhu</dc:creator>
  <cp:lastModifiedBy>zhujiangfeng</cp:lastModifiedBy>
  <dcterms:created xsi:type="dcterms:W3CDTF">2015-06-05T18:19:00Z</dcterms:created>
  <dcterms:modified xsi:type="dcterms:W3CDTF">2024-05-08T06:37:01Z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492CC0B84E804FDCB15DBBF052C85CEE_13</vt:lpwstr>
  </property>
  <property fmtid="{D5CDD505-2E9C-101B-9397-08002B2CF9AE}" pid="4" name="EM_Doc_Temp_ID">
    <vt:lpwstr>e6f3e7cc</vt:lpwstr>
  </property>
  <property fmtid="{D5CDD505-2E9C-101B-9397-08002B2CF9AE}" pid="5" name="KSOReadingLayout">
    <vt:bool>false</vt:bool>
  </property>
</Properties>
</file>