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0" windowWidth="21840" windowHeight="12705" tabRatio="765" activeTab="3"/>
  </bookViews>
  <sheets>
    <sheet name="PIVOTTABLES-PAVS" sheetId="6" r:id="rId1"/>
    <sheet name="SUMMARY PIVOT TABLES-PAVS" sheetId="11" r:id="rId2"/>
    <sheet name="PIVOTTABLES-RES" sheetId="18" r:id="rId3"/>
    <sheet name="SUMMARY PIVOT TABLES-RES" sheetId="19" r:id="rId4"/>
    <sheet name="Pavs Priority Assessment" sheetId="15" r:id="rId5"/>
    <sheet name="Res Priority Assessment" sheetId="16" r:id="rId6"/>
    <sheet name="REPORT DATA TABLES-PAVS" sheetId="13" r:id="rId7"/>
    <sheet name="REPORT DATA TABLES-RES" sheetId="20" r:id="rId8"/>
    <sheet name="summary" sheetId="17" r:id="rId9"/>
  </sheets>
  <definedNames>
    <definedName name="_xlnm._FilterDatabase" localSheetId="0" hidden="1">'PIVOTTABLES-PAVS'!#REF!</definedName>
    <definedName name="_xlnm._FilterDatabase" localSheetId="2" hidden="1">'PIVOTTABLES-RES'!#REF!</definedName>
  </definedNames>
  <calcPr calcId="145621"/>
  <fileRecoveryPr repairLoad="1"/>
</workbook>
</file>

<file path=xl/calcChain.xml><?xml version="1.0" encoding="utf-8"?>
<calcChain xmlns="http://schemas.openxmlformats.org/spreadsheetml/2006/main">
  <c r="B48" i="17" l="1"/>
  <c r="C5" i="15"/>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7" i="15"/>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B17" i="15"/>
  <c r="A48" i="17" s="1"/>
  <c r="C7" i="15"/>
  <c r="B8" i="17" s="1"/>
  <c r="C8" i="15"/>
  <c r="B14" i="17" s="1"/>
  <c r="C9" i="15"/>
  <c r="B22" i="17" s="1"/>
  <c r="C10" i="15"/>
  <c r="B44" i="17" s="1"/>
  <c r="C11" i="15"/>
  <c r="B45" i="17" s="1"/>
  <c r="C12" i="15"/>
  <c r="B23" i="17" s="1"/>
  <c r="C13" i="15"/>
  <c r="B2" i="17" s="1"/>
  <c r="C14" i="15"/>
  <c r="B17" i="17" s="1"/>
  <c r="C15" i="15"/>
  <c r="B11" i="17" s="1"/>
  <c r="C16" i="15"/>
  <c r="B18" i="17" s="1"/>
  <c r="C18" i="15"/>
  <c r="B6" i="17" s="1"/>
  <c r="C19" i="15"/>
  <c r="B3" i="17" s="1"/>
  <c r="C20" i="15"/>
  <c r="B4" i="17" s="1"/>
  <c r="C21" i="15"/>
  <c r="B25" i="17" s="1"/>
  <c r="C22" i="15"/>
  <c r="B5" i="17" s="1"/>
  <c r="C23" i="15"/>
  <c r="B46" i="17" s="1"/>
  <c r="C24" i="15"/>
  <c r="B15" i="17" s="1"/>
  <c r="C25" i="15"/>
  <c r="B26" i="17" s="1"/>
  <c r="C26" i="15"/>
  <c r="B32" i="17" s="1"/>
  <c r="C27" i="15"/>
  <c r="B16" i="17" s="1"/>
  <c r="C28" i="15"/>
  <c r="B21" i="17" s="1"/>
  <c r="C29" i="15"/>
  <c r="B19" i="17" s="1"/>
  <c r="C30" i="15"/>
  <c r="B7" i="17" s="1"/>
  <c r="C31" i="15"/>
  <c r="B9" i="17" s="1"/>
  <c r="C32" i="15"/>
  <c r="B27" i="17" s="1"/>
  <c r="C33" i="15"/>
  <c r="B10" i="17" s="1"/>
  <c r="C34" i="15"/>
  <c r="B12" i="17" s="1"/>
  <c r="C35" i="15"/>
  <c r="B36" i="17" s="1"/>
  <c r="C36" i="15"/>
  <c r="B28" i="17" s="1"/>
  <c r="C37" i="15"/>
  <c r="B37" i="17" s="1"/>
  <c r="C38" i="15"/>
  <c r="B38" i="17" s="1"/>
  <c r="C39" i="15"/>
  <c r="B39" i="17" s="1"/>
  <c r="C40" i="15"/>
  <c r="B24" i="17" s="1"/>
  <c r="C41" i="15"/>
  <c r="B49" i="17" s="1"/>
  <c r="C42" i="15"/>
  <c r="B47" i="17" s="1"/>
  <c r="C43" i="15"/>
  <c r="B20" i="17" s="1"/>
  <c r="C44" i="15"/>
  <c r="B29" i="17" s="1"/>
  <c r="C45" i="15"/>
  <c r="B40" i="17" s="1"/>
  <c r="C46" i="15"/>
  <c r="B33" i="17" s="1"/>
  <c r="C47" i="15"/>
  <c r="B41" i="17" s="1"/>
  <c r="C48" i="15"/>
  <c r="B34" i="17" s="1"/>
  <c r="C49" i="15"/>
  <c r="B30" i="17" s="1"/>
  <c r="C50" i="15"/>
  <c r="B13" i="17" s="1"/>
  <c r="C51" i="15"/>
  <c r="B42" i="17" s="1"/>
  <c r="C52" i="15"/>
  <c r="B31" i="17" s="1"/>
  <c r="C53" i="15"/>
  <c r="B43" i="17" s="1"/>
  <c r="C54" i="15"/>
  <c r="B50" i="17" s="1"/>
  <c r="C55" i="15"/>
  <c r="B51" i="17" s="1"/>
  <c r="B55" i="15"/>
  <c r="A51" i="17" s="1"/>
  <c r="B54" i="15"/>
  <c r="A50" i="17" s="1"/>
  <c r="B53" i="15"/>
  <c r="A43" i="17" s="1"/>
  <c r="B52" i="15"/>
  <c r="A31" i="17" s="1"/>
  <c r="B51" i="15"/>
  <c r="A42" i="17" s="1"/>
  <c r="B50" i="15"/>
  <c r="A13" i="17" s="1"/>
  <c r="B49" i="15"/>
  <c r="A30" i="17" s="1"/>
  <c r="B48" i="15"/>
  <c r="A34" i="17" s="1"/>
  <c r="B47" i="15"/>
  <c r="A41" i="17" s="1"/>
  <c r="B46" i="15"/>
  <c r="A33" i="17" s="1"/>
  <c r="B45" i="15"/>
  <c r="A40" i="17" s="1"/>
  <c r="B44" i="15"/>
  <c r="A29" i="17" s="1"/>
  <c r="B43" i="15"/>
  <c r="A20" i="17" s="1"/>
  <c r="B42" i="15"/>
  <c r="A47" i="17" s="1"/>
  <c r="B41" i="15"/>
  <c r="A49" i="17" s="1"/>
  <c r="B40" i="15"/>
  <c r="A24" i="17" s="1"/>
  <c r="B39" i="15"/>
  <c r="A39" i="17" s="1"/>
  <c r="B38" i="15"/>
  <c r="A38" i="17" s="1"/>
  <c r="B37" i="15"/>
  <c r="A37" i="17" s="1"/>
  <c r="B36" i="15"/>
  <c r="A28" i="17" s="1"/>
  <c r="B35" i="15"/>
  <c r="A36" i="17" s="1"/>
  <c r="B34" i="15"/>
  <c r="A12" i="17" s="1"/>
  <c r="B33" i="15"/>
  <c r="A10" i="17" s="1"/>
  <c r="B32" i="15"/>
  <c r="A27" i="17" s="1"/>
  <c r="B31" i="15"/>
  <c r="A9" i="17" s="1"/>
  <c r="B30" i="15"/>
  <c r="A7" i="17" s="1"/>
  <c r="B29" i="15"/>
  <c r="A19" i="17" s="1"/>
  <c r="B28" i="15"/>
  <c r="A21" i="17" s="1"/>
  <c r="B27" i="15"/>
  <c r="A16" i="17" s="1"/>
  <c r="B26" i="15"/>
  <c r="A32" i="17" s="1"/>
  <c r="B25" i="15"/>
  <c r="A26" i="17" s="1"/>
  <c r="B24" i="15"/>
  <c r="A15" i="17" s="1"/>
  <c r="B23" i="15"/>
  <c r="A46" i="17" s="1"/>
  <c r="B22" i="15"/>
  <c r="A5" i="17" s="1"/>
  <c r="B21" i="15"/>
  <c r="A25" i="17" s="1"/>
  <c r="B20" i="15"/>
  <c r="A4" i="17" s="1"/>
  <c r="B19" i="15"/>
  <c r="A3" i="17" s="1"/>
  <c r="B18" i="15"/>
  <c r="A6" i="17" s="1"/>
  <c r="B16" i="15"/>
  <c r="A18" i="17" s="1"/>
  <c r="B15" i="15"/>
  <c r="A11" i="17" s="1"/>
  <c r="B14" i="15"/>
  <c r="A17" i="17" s="1"/>
  <c r="B13" i="15"/>
  <c r="A2" i="17" s="1"/>
  <c r="B12" i="15"/>
  <c r="A23" i="17" s="1"/>
  <c r="B11" i="15"/>
  <c r="A45" i="17" s="1"/>
  <c r="B10" i="15"/>
  <c r="A44" i="17" s="1"/>
  <c r="B9" i="15"/>
  <c r="A22" i="17" s="1"/>
  <c r="B8" i="15"/>
  <c r="A14" i="17" s="1"/>
  <c r="B7" i="15"/>
  <c r="A8" i="17" s="1"/>
  <c r="B6" i="15"/>
  <c r="A35" i="17" s="1"/>
  <c r="C6" i="15"/>
  <c r="B35" i="17" s="1"/>
  <c r="A49" i="6"/>
  <c r="A67" i="6" s="1"/>
  <c r="A85" i="6" s="1"/>
  <c r="A103" i="6" s="1"/>
  <c r="A121" i="6" s="1"/>
  <c r="A139" i="6" s="1"/>
  <c r="A157" i="6" s="1"/>
  <c r="A175" i="6" s="1"/>
  <c r="A193" i="6" s="1"/>
  <c r="A211" i="6" s="1"/>
  <c r="A229" i="6" s="1"/>
  <c r="A14" i="11" s="1"/>
  <c r="J27" i="6"/>
  <c r="K27" i="6"/>
  <c r="G178" i="6"/>
  <c r="G179" i="6"/>
  <c r="G181" i="6"/>
  <c r="G192" i="6" s="1"/>
  <c r="G184" i="6"/>
  <c r="G33" i="6"/>
  <c r="G34" i="6"/>
  <c r="G35" i="6"/>
  <c r="G48" i="6" s="1"/>
  <c r="G36" i="6"/>
  <c r="G37" i="6"/>
  <c r="G38" i="6"/>
  <c r="G39" i="6"/>
  <c r="G40" i="6"/>
  <c r="G41" i="6"/>
  <c r="G42" i="6"/>
  <c r="G43" i="6"/>
  <c r="G44" i="6"/>
  <c r="G45" i="6"/>
  <c r="G46" i="6"/>
  <c r="G47" i="6"/>
  <c r="G51" i="6"/>
  <c r="G52" i="6"/>
  <c r="G53" i="6"/>
  <c r="G66" i="6" s="1"/>
  <c r="G54" i="6"/>
  <c r="G55" i="6"/>
  <c r="G56" i="6"/>
  <c r="G57" i="6"/>
  <c r="G58" i="6"/>
  <c r="G59" i="6"/>
  <c r="G60" i="6"/>
  <c r="G61" i="6"/>
  <c r="G62" i="6"/>
  <c r="G63" i="6"/>
  <c r="G64" i="6"/>
  <c r="G65" i="6"/>
  <c r="G69" i="6"/>
  <c r="G70" i="6"/>
  <c r="G71" i="6"/>
  <c r="G84" i="6" s="1"/>
  <c r="G72" i="6"/>
  <c r="G73" i="6"/>
  <c r="G74" i="6"/>
  <c r="G75" i="6"/>
  <c r="G76" i="6"/>
  <c r="G77" i="6"/>
  <c r="G78" i="6"/>
  <c r="G79" i="6"/>
  <c r="G80" i="6"/>
  <c r="G81" i="6"/>
  <c r="G82" i="6"/>
  <c r="G83" i="6"/>
  <c r="G87" i="6"/>
  <c r="G88" i="6"/>
  <c r="G89" i="6"/>
  <c r="G102" i="6" s="1"/>
  <c r="G90" i="6"/>
  <c r="G91" i="6"/>
  <c r="G92" i="6"/>
  <c r="G93" i="6"/>
  <c r="G94" i="6"/>
  <c r="G95" i="6"/>
  <c r="G96" i="6"/>
  <c r="G97" i="6"/>
  <c r="G98" i="6"/>
  <c r="G99" i="6"/>
  <c r="G100" i="6"/>
  <c r="G101" i="6"/>
  <c r="G105" i="6"/>
  <c r="G106" i="6"/>
  <c r="G107" i="6"/>
  <c r="G120" i="6" s="1"/>
  <c r="G108" i="6"/>
  <c r="G109" i="6"/>
  <c r="G110" i="6"/>
  <c r="G111" i="6"/>
  <c r="G112" i="6"/>
  <c r="G113" i="6"/>
  <c r="G114" i="6"/>
  <c r="G115" i="6"/>
  <c r="G116" i="6"/>
  <c r="G117" i="6"/>
  <c r="G118" i="6"/>
  <c r="G119" i="6"/>
  <c r="G123" i="6"/>
  <c r="G124" i="6"/>
  <c r="G125" i="6"/>
  <c r="G138" i="6" s="1"/>
  <c r="G126" i="6"/>
  <c r="G127" i="6"/>
  <c r="G128" i="6"/>
  <c r="G129" i="6"/>
  <c r="G130" i="6"/>
  <c r="G131" i="6"/>
  <c r="G132" i="6"/>
  <c r="G133" i="6"/>
  <c r="G134" i="6"/>
  <c r="G135" i="6"/>
  <c r="G136" i="6"/>
  <c r="G137" i="6"/>
  <c r="G141" i="6"/>
  <c r="G142" i="6"/>
  <c r="G143" i="6"/>
  <c r="G156" i="6" s="1"/>
  <c r="G144" i="6"/>
  <c r="G145" i="6"/>
  <c r="G146" i="6"/>
  <c r="G147" i="6"/>
  <c r="G148" i="6"/>
  <c r="G149" i="6"/>
  <c r="G150" i="6"/>
  <c r="G151" i="6"/>
  <c r="G152" i="6"/>
  <c r="G153" i="6"/>
  <c r="G154" i="6"/>
  <c r="G155" i="6"/>
  <c r="G159" i="6"/>
  <c r="G160" i="6"/>
  <c r="G161" i="6"/>
  <c r="G174" i="6" s="1"/>
  <c r="G162" i="6"/>
  <c r="G163" i="6"/>
  <c r="G164" i="6"/>
  <c r="G165" i="6"/>
  <c r="G166" i="6"/>
  <c r="G167" i="6"/>
  <c r="G168" i="6"/>
  <c r="G169" i="6"/>
  <c r="G170" i="6"/>
  <c r="G171" i="6"/>
  <c r="G172" i="6"/>
  <c r="G173" i="6"/>
  <c r="G177" i="6"/>
  <c r="G180" i="6"/>
  <c r="G182" i="6"/>
  <c r="G183" i="6"/>
  <c r="G185" i="6"/>
  <c r="G186" i="6"/>
  <c r="G187" i="6"/>
  <c r="G188" i="6"/>
  <c r="G189" i="6"/>
  <c r="G190" i="6"/>
  <c r="G191" i="6"/>
  <c r="G195" i="6"/>
  <c r="G196" i="6"/>
  <c r="G197" i="6"/>
  <c r="G210" i="6" s="1"/>
  <c r="G198" i="6"/>
  <c r="G199" i="6"/>
  <c r="G200" i="6"/>
  <c r="G201" i="6"/>
  <c r="G202" i="6"/>
  <c r="G203" i="6"/>
  <c r="G204" i="6"/>
  <c r="G205" i="6"/>
  <c r="G206" i="6"/>
  <c r="G207" i="6"/>
  <c r="G208" i="6"/>
  <c r="G209" i="6"/>
  <c r="G213" i="6"/>
  <c r="G214" i="6"/>
  <c r="G215" i="6"/>
  <c r="G228" i="6" s="1"/>
  <c r="G216" i="6"/>
  <c r="G217" i="6"/>
  <c r="G218" i="6"/>
  <c r="G219" i="6"/>
  <c r="G220" i="6"/>
  <c r="G221" i="6"/>
  <c r="G222" i="6"/>
  <c r="G223" i="6"/>
  <c r="G224" i="6"/>
  <c r="G225" i="6"/>
  <c r="G226" i="6"/>
  <c r="G227" i="6"/>
  <c r="G231" i="6"/>
  <c r="G232" i="6"/>
  <c r="G233" i="6"/>
  <c r="G246" i="6" s="1"/>
  <c r="G234" i="6"/>
  <c r="G235" i="6"/>
  <c r="G236" i="6"/>
  <c r="G237" i="6"/>
  <c r="G238" i="6"/>
  <c r="G239" i="6"/>
  <c r="G240" i="6"/>
  <c r="G241" i="6"/>
  <c r="G242" i="6"/>
  <c r="G243" i="6"/>
  <c r="G244" i="6"/>
  <c r="G245" i="6"/>
  <c r="G249" i="6"/>
  <c r="G250" i="6"/>
  <c r="G251" i="6"/>
  <c r="G264" i="6" s="1"/>
  <c r="G252" i="6"/>
  <c r="G253" i="6"/>
  <c r="G254" i="6"/>
  <c r="G255" i="6"/>
  <c r="G256" i="6"/>
  <c r="G257" i="6"/>
  <c r="G258" i="6"/>
  <c r="G259" i="6"/>
  <c r="G260" i="6"/>
  <c r="G261" i="6"/>
  <c r="G262" i="6"/>
  <c r="G263" i="6"/>
  <c r="G267" i="6"/>
  <c r="G268" i="6"/>
  <c r="G269" i="6"/>
  <c r="G282" i="6" s="1"/>
  <c r="G270" i="6"/>
  <c r="G271" i="6"/>
  <c r="G272" i="6"/>
  <c r="G273" i="6"/>
  <c r="G274" i="6"/>
  <c r="G275" i="6"/>
  <c r="G276" i="6"/>
  <c r="G277" i="6"/>
  <c r="G278" i="6"/>
  <c r="G279" i="6"/>
  <c r="G280" i="6"/>
  <c r="G281" i="6"/>
  <c r="G285" i="6"/>
  <c r="G286" i="6"/>
  <c r="G287" i="6"/>
  <c r="G300" i="6" s="1"/>
  <c r="G288" i="6"/>
  <c r="G289" i="6"/>
  <c r="G290" i="6"/>
  <c r="G291" i="6"/>
  <c r="G292" i="6"/>
  <c r="G293" i="6"/>
  <c r="G294" i="6"/>
  <c r="G295" i="6"/>
  <c r="G296" i="6"/>
  <c r="G297" i="6"/>
  <c r="G298" i="6"/>
  <c r="G299" i="6"/>
  <c r="G303" i="6"/>
  <c r="G304" i="6"/>
  <c r="G305" i="6"/>
  <c r="G318" i="6" s="1"/>
  <c r="G306" i="6"/>
  <c r="G307" i="6"/>
  <c r="G308" i="6"/>
  <c r="G309" i="6"/>
  <c r="G310" i="6"/>
  <c r="G311" i="6"/>
  <c r="G312" i="6"/>
  <c r="G313" i="6"/>
  <c r="G314" i="6"/>
  <c r="G315" i="6"/>
  <c r="G316" i="6"/>
  <c r="G317" i="6"/>
  <c r="G321" i="6"/>
  <c r="G322" i="6"/>
  <c r="G323" i="6"/>
  <c r="G336" i="6" s="1"/>
  <c r="G324" i="6"/>
  <c r="G325" i="6"/>
  <c r="G326" i="6"/>
  <c r="G327" i="6"/>
  <c r="G328" i="6"/>
  <c r="G329" i="6"/>
  <c r="G330" i="6"/>
  <c r="G331" i="6"/>
  <c r="G332" i="6"/>
  <c r="G333" i="6"/>
  <c r="G334" i="6"/>
  <c r="G335" i="6"/>
  <c r="G339" i="6"/>
  <c r="G340" i="6"/>
  <c r="G341" i="6"/>
  <c r="G354" i="6" s="1"/>
  <c r="G342" i="6"/>
  <c r="G343" i="6"/>
  <c r="G344" i="6"/>
  <c r="G345" i="6"/>
  <c r="G346" i="6"/>
  <c r="G347" i="6"/>
  <c r="G348" i="6"/>
  <c r="G349" i="6"/>
  <c r="G350" i="6"/>
  <c r="G351" i="6"/>
  <c r="G352" i="6"/>
  <c r="G353" i="6"/>
  <c r="G357" i="6"/>
  <c r="G358" i="6"/>
  <c r="G359" i="6"/>
  <c r="G372" i="6" s="1"/>
  <c r="G360" i="6"/>
  <c r="G361" i="6"/>
  <c r="G362" i="6"/>
  <c r="G363" i="6"/>
  <c r="G364" i="6"/>
  <c r="G365" i="6"/>
  <c r="G366" i="6"/>
  <c r="G367" i="6"/>
  <c r="G368" i="6"/>
  <c r="G369" i="6"/>
  <c r="G370" i="6"/>
  <c r="G371" i="6"/>
  <c r="G375" i="6"/>
  <c r="G376" i="6"/>
  <c r="G377" i="6"/>
  <c r="G390" i="6" s="1"/>
  <c r="G378" i="6"/>
  <c r="G379" i="6"/>
  <c r="G380" i="6"/>
  <c r="G381" i="6"/>
  <c r="G382" i="6"/>
  <c r="G383" i="6"/>
  <c r="G384" i="6"/>
  <c r="G385" i="6"/>
  <c r="G386" i="6"/>
  <c r="G387" i="6"/>
  <c r="G388" i="6"/>
  <c r="G389" i="6"/>
  <c r="G393" i="6"/>
  <c r="G394" i="6"/>
  <c r="G395" i="6"/>
  <c r="G408" i="6" s="1"/>
  <c r="G396" i="6"/>
  <c r="G397" i="6"/>
  <c r="G398" i="6"/>
  <c r="G399" i="6"/>
  <c r="G400" i="6"/>
  <c r="G401" i="6"/>
  <c r="G402" i="6"/>
  <c r="G403" i="6"/>
  <c r="G404" i="6"/>
  <c r="G405" i="6"/>
  <c r="G406" i="6"/>
  <c r="G407" i="6"/>
  <c r="G411" i="6"/>
  <c r="G412" i="6"/>
  <c r="G413" i="6"/>
  <c r="G426" i="6" s="1"/>
  <c r="G414" i="6"/>
  <c r="G415" i="6"/>
  <c r="G416" i="6"/>
  <c r="G417" i="6"/>
  <c r="G418" i="6"/>
  <c r="G419" i="6"/>
  <c r="G420" i="6"/>
  <c r="G421" i="6"/>
  <c r="G422" i="6"/>
  <c r="G423" i="6"/>
  <c r="G424" i="6"/>
  <c r="G425" i="6"/>
  <c r="G429" i="6"/>
  <c r="G430" i="6"/>
  <c r="G431" i="6"/>
  <c r="G444" i="6" s="1"/>
  <c r="G432" i="6"/>
  <c r="G433" i="6"/>
  <c r="G434" i="6"/>
  <c r="G435" i="6"/>
  <c r="G436" i="6"/>
  <c r="G437" i="6"/>
  <c r="G438" i="6"/>
  <c r="G439" i="6"/>
  <c r="G440" i="6"/>
  <c r="G441" i="6"/>
  <c r="G442" i="6"/>
  <c r="G443" i="6"/>
  <c r="G447" i="6"/>
  <c r="G448" i="6"/>
  <c r="G449" i="6"/>
  <c r="G462" i="6" s="1"/>
  <c r="G450" i="6"/>
  <c r="G451" i="6"/>
  <c r="G452" i="6"/>
  <c r="G453" i="6"/>
  <c r="G454" i="6"/>
  <c r="G455" i="6"/>
  <c r="G456" i="6"/>
  <c r="G457" i="6"/>
  <c r="G458" i="6"/>
  <c r="G459" i="6"/>
  <c r="G460" i="6"/>
  <c r="G461" i="6"/>
  <c r="G465" i="6"/>
  <c r="G466" i="6"/>
  <c r="G467" i="6"/>
  <c r="G480" i="6" s="1"/>
  <c r="G468" i="6"/>
  <c r="G469" i="6"/>
  <c r="G470" i="6"/>
  <c r="G471" i="6"/>
  <c r="G472" i="6"/>
  <c r="G473" i="6"/>
  <c r="G474" i="6"/>
  <c r="G475" i="6"/>
  <c r="G476" i="6"/>
  <c r="G477" i="6"/>
  <c r="G478" i="6"/>
  <c r="G479" i="6"/>
  <c r="G483" i="6"/>
  <c r="G484" i="6"/>
  <c r="G485" i="6"/>
  <c r="G498" i="6" s="1"/>
  <c r="G486" i="6"/>
  <c r="G487" i="6"/>
  <c r="G488" i="6"/>
  <c r="G489" i="6"/>
  <c r="G490" i="6"/>
  <c r="G491" i="6"/>
  <c r="G492" i="6"/>
  <c r="G493" i="6"/>
  <c r="G494" i="6"/>
  <c r="G495" i="6"/>
  <c r="G496" i="6"/>
  <c r="G497" i="6"/>
  <c r="G501" i="6"/>
  <c r="G502" i="6"/>
  <c r="G503" i="6"/>
  <c r="G516" i="6" s="1"/>
  <c r="G504" i="6"/>
  <c r="G505" i="6"/>
  <c r="G506" i="6"/>
  <c r="G507" i="6"/>
  <c r="G508" i="6"/>
  <c r="G509" i="6"/>
  <c r="G510" i="6"/>
  <c r="G511" i="6"/>
  <c r="G512" i="6"/>
  <c r="G513" i="6"/>
  <c r="G514" i="6"/>
  <c r="G515" i="6"/>
  <c r="G519" i="6"/>
  <c r="G520" i="6"/>
  <c r="G521" i="6"/>
  <c r="G534" i="6" s="1"/>
  <c r="G522" i="6"/>
  <c r="G523" i="6"/>
  <c r="G524" i="6"/>
  <c r="G525" i="6"/>
  <c r="G526" i="6"/>
  <c r="G527" i="6"/>
  <c r="G528" i="6"/>
  <c r="G529" i="6"/>
  <c r="G530" i="6"/>
  <c r="G531" i="6"/>
  <c r="G532" i="6"/>
  <c r="G533" i="6"/>
  <c r="G537" i="6"/>
  <c r="G538" i="6"/>
  <c r="G539" i="6"/>
  <c r="G552" i="6" s="1"/>
  <c r="G540" i="6"/>
  <c r="G541" i="6"/>
  <c r="G542" i="6"/>
  <c r="G543" i="6"/>
  <c r="G544" i="6"/>
  <c r="G545" i="6"/>
  <c r="G546" i="6"/>
  <c r="G547" i="6"/>
  <c r="G548" i="6"/>
  <c r="G549" i="6"/>
  <c r="G550" i="6"/>
  <c r="G551" i="6"/>
  <c r="G555" i="6"/>
  <c r="G556" i="6"/>
  <c r="G557" i="6"/>
  <c r="G570" i="6" s="1"/>
  <c r="G558" i="6"/>
  <c r="G559" i="6"/>
  <c r="G560" i="6"/>
  <c r="G561" i="6"/>
  <c r="G562" i="6"/>
  <c r="G563" i="6"/>
  <c r="G564" i="6"/>
  <c r="G565" i="6"/>
  <c r="G566" i="6"/>
  <c r="G567" i="6"/>
  <c r="G568" i="6"/>
  <c r="G569" i="6"/>
  <c r="G573" i="6"/>
  <c r="G574" i="6"/>
  <c r="G575" i="6"/>
  <c r="G588" i="6" s="1"/>
  <c r="G576" i="6"/>
  <c r="G577" i="6"/>
  <c r="G578" i="6"/>
  <c r="G579" i="6"/>
  <c r="G580" i="6"/>
  <c r="G581" i="6"/>
  <c r="G582" i="6"/>
  <c r="G583" i="6"/>
  <c r="G584" i="6"/>
  <c r="G585" i="6"/>
  <c r="G586" i="6"/>
  <c r="G587" i="6"/>
  <c r="G591" i="6"/>
  <c r="G592" i="6"/>
  <c r="G593" i="6"/>
  <c r="G606" i="6" s="1"/>
  <c r="G594" i="6"/>
  <c r="G595" i="6"/>
  <c r="G596" i="6"/>
  <c r="G597" i="6"/>
  <c r="G598" i="6"/>
  <c r="G599" i="6"/>
  <c r="G600" i="6"/>
  <c r="G601" i="6"/>
  <c r="G602" i="6"/>
  <c r="G603" i="6"/>
  <c r="G604" i="6"/>
  <c r="G605" i="6"/>
  <c r="G609" i="6"/>
  <c r="G610" i="6"/>
  <c r="G611" i="6"/>
  <c r="G624" i="6" s="1"/>
  <c r="G612" i="6"/>
  <c r="G613" i="6"/>
  <c r="G614" i="6"/>
  <c r="G615" i="6"/>
  <c r="G616" i="6"/>
  <c r="G617" i="6"/>
  <c r="G618" i="6"/>
  <c r="G619" i="6"/>
  <c r="G620" i="6"/>
  <c r="G621" i="6"/>
  <c r="G622" i="6"/>
  <c r="G623" i="6"/>
  <c r="G627" i="6"/>
  <c r="G628" i="6"/>
  <c r="G629" i="6"/>
  <c r="G642" i="6" s="1"/>
  <c r="G630" i="6"/>
  <c r="G631" i="6"/>
  <c r="G632" i="6"/>
  <c r="G633" i="6"/>
  <c r="G634" i="6"/>
  <c r="G635" i="6"/>
  <c r="G636" i="6"/>
  <c r="G637" i="6"/>
  <c r="G638" i="6"/>
  <c r="G639" i="6"/>
  <c r="G640" i="6"/>
  <c r="G641" i="6"/>
  <c r="G645" i="6"/>
  <c r="G646" i="6"/>
  <c r="G647" i="6"/>
  <c r="G660" i="6" s="1"/>
  <c r="G648" i="6"/>
  <c r="G649" i="6"/>
  <c r="G650" i="6"/>
  <c r="G651" i="6"/>
  <c r="G652" i="6"/>
  <c r="G653" i="6"/>
  <c r="G654" i="6"/>
  <c r="G655" i="6"/>
  <c r="G656" i="6"/>
  <c r="G657" i="6"/>
  <c r="G658" i="6"/>
  <c r="G659" i="6"/>
  <c r="G663" i="6"/>
  <c r="G664" i="6"/>
  <c r="G665" i="6"/>
  <c r="G678" i="6" s="1"/>
  <c r="G666" i="6"/>
  <c r="G667" i="6"/>
  <c r="G668" i="6"/>
  <c r="G669" i="6"/>
  <c r="G670" i="6"/>
  <c r="G671" i="6"/>
  <c r="G672" i="6"/>
  <c r="G673" i="6"/>
  <c r="G674" i="6"/>
  <c r="G675" i="6"/>
  <c r="G676" i="6"/>
  <c r="G677" i="6"/>
  <c r="G681" i="6"/>
  <c r="G682" i="6"/>
  <c r="G683" i="6"/>
  <c r="G696" i="6" s="1"/>
  <c r="G684" i="6"/>
  <c r="G685" i="6"/>
  <c r="G686" i="6"/>
  <c r="G687" i="6"/>
  <c r="G688" i="6"/>
  <c r="G689" i="6"/>
  <c r="G690" i="6"/>
  <c r="G691" i="6"/>
  <c r="G692" i="6"/>
  <c r="G693" i="6"/>
  <c r="G694" i="6"/>
  <c r="G695" i="6"/>
  <c r="G699" i="6"/>
  <c r="G700" i="6"/>
  <c r="G701" i="6"/>
  <c r="G714" i="6" s="1"/>
  <c r="G702" i="6"/>
  <c r="G703" i="6"/>
  <c r="G704" i="6"/>
  <c r="G705" i="6"/>
  <c r="G706" i="6"/>
  <c r="G707" i="6"/>
  <c r="G708" i="6"/>
  <c r="G709" i="6"/>
  <c r="G710" i="6"/>
  <c r="G711" i="6"/>
  <c r="G712" i="6"/>
  <c r="G713" i="6"/>
  <c r="G717" i="6"/>
  <c r="G718" i="6"/>
  <c r="G719" i="6"/>
  <c r="G732" i="6" s="1"/>
  <c r="G720" i="6"/>
  <c r="G721" i="6"/>
  <c r="G722" i="6"/>
  <c r="G723" i="6"/>
  <c r="G724" i="6"/>
  <c r="G725" i="6"/>
  <c r="G726" i="6"/>
  <c r="G727" i="6"/>
  <c r="G728" i="6"/>
  <c r="G729" i="6"/>
  <c r="G730" i="6"/>
  <c r="G731" i="6"/>
  <c r="G735" i="6"/>
  <c r="G736" i="6"/>
  <c r="G737" i="6"/>
  <c r="G750" i="6" s="1"/>
  <c r="G738" i="6"/>
  <c r="G739" i="6"/>
  <c r="G740" i="6"/>
  <c r="G741" i="6"/>
  <c r="G742" i="6"/>
  <c r="G743" i="6"/>
  <c r="G744" i="6"/>
  <c r="G745" i="6"/>
  <c r="G746" i="6"/>
  <c r="G747" i="6"/>
  <c r="G748" i="6"/>
  <c r="G749" i="6"/>
  <c r="G753" i="6"/>
  <c r="G754" i="6"/>
  <c r="G755" i="6"/>
  <c r="G768" i="6" s="1"/>
  <c r="G756" i="6"/>
  <c r="G757" i="6"/>
  <c r="G758" i="6"/>
  <c r="G759" i="6"/>
  <c r="G760" i="6"/>
  <c r="G761" i="6"/>
  <c r="G762" i="6"/>
  <c r="G763" i="6"/>
  <c r="G764" i="6"/>
  <c r="G765" i="6"/>
  <c r="G766" i="6"/>
  <c r="G767" i="6"/>
  <c r="G771" i="6"/>
  <c r="G772" i="6"/>
  <c r="G773" i="6"/>
  <c r="G786" i="6" s="1"/>
  <c r="G774" i="6"/>
  <c r="G775" i="6"/>
  <c r="G776" i="6"/>
  <c r="G777" i="6"/>
  <c r="G778" i="6"/>
  <c r="G779" i="6"/>
  <c r="G780" i="6"/>
  <c r="G781" i="6"/>
  <c r="G782" i="6"/>
  <c r="G783" i="6"/>
  <c r="G784" i="6"/>
  <c r="G785" i="6"/>
  <c r="G789" i="6"/>
  <c r="G790" i="6"/>
  <c r="G791" i="6"/>
  <c r="G804" i="6" s="1"/>
  <c r="G792" i="6"/>
  <c r="G793" i="6"/>
  <c r="G794" i="6"/>
  <c r="G795" i="6"/>
  <c r="G796" i="6"/>
  <c r="G797" i="6"/>
  <c r="G798" i="6"/>
  <c r="G799" i="6"/>
  <c r="G800" i="6"/>
  <c r="G801" i="6"/>
  <c r="G802" i="6"/>
  <c r="G803" i="6"/>
  <c r="G807" i="6"/>
  <c r="G808" i="6"/>
  <c r="G809" i="6"/>
  <c r="G822" i="6" s="1"/>
  <c r="G810" i="6"/>
  <c r="G811" i="6"/>
  <c r="G812" i="6"/>
  <c r="G813" i="6"/>
  <c r="G814" i="6"/>
  <c r="G815" i="6"/>
  <c r="G816" i="6"/>
  <c r="G817" i="6"/>
  <c r="G818" i="6"/>
  <c r="G819" i="6"/>
  <c r="G820" i="6"/>
  <c r="G821" i="6"/>
  <c r="G825" i="6"/>
  <c r="G826" i="6"/>
  <c r="G827" i="6"/>
  <c r="G840" i="6" s="1"/>
  <c r="G828" i="6"/>
  <c r="G829" i="6"/>
  <c r="G830" i="6"/>
  <c r="G831" i="6"/>
  <c r="G832" i="6"/>
  <c r="G833" i="6"/>
  <c r="G834" i="6"/>
  <c r="G835" i="6"/>
  <c r="G836" i="6"/>
  <c r="G837" i="6"/>
  <c r="G838" i="6"/>
  <c r="G839" i="6"/>
  <c r="G843" i="6"/>
  <c r="G844" i="6"/>
  <c r="G845" i="6"/>
  <c r="G858" i="6" s="1"/>
  <c r="G846" i="6"/>
  <c r="G847" i="6"/>
  <c r="G848" i="6"/>
  <c r="G849" i="6"/>
  <c r="G850" i="6"/>
  <c r="G851" i="6"/>
  <c r="G852" i="6"/>
  <c r="G853" i="6"/>
  <c r="G854" i="6"/>
  <c r="G855" i="6"/>
  <c r="G856" i="6"/>
  <c r="G857" i="6"/>
  <c r="G861" i="6"/>
  <c r="G862" i="6"/>
  <c r="G863" i="6"/>
  <c r="G876" i="6" s="1"/>
  <c r="G864" i="6"/>
  <c r="G865" i="6"/>
  <c r="G866" i="6"/>
  <c r="G867" i="6"/>
  <c r="G868" i="6"/>
  <c r="G869" i="6"/>
  <c r="G870" i="6"/>
  <c r="G871" i="6"/>
  <c r="G872" i="6"/>
  <c r="G873" i="6"/>
  <c r="G874" i="6"/>
  <c r="G875" i="6"/>
  <c r="G879" i="6"/>
  <c r="G880" i="6"/>
  <c r="G881" i="6"/>
  <c r="G894" i="6" s="1"/>
  <c r="G882" i="6"/>
  <c r="G883" i="6"/>
  <c r="G884" i="6"/>
  <c r="G885" i="6"/>
  <c r="G886" i="6"/>
  <c r="G887" i="6"/>
  <c r="G888" i="6"/>
  <c r="G889" i="6"/>
  <c r="G890" i="6"/>
  <c r="G891" i="6"/>
  <c r="G892" i="6"/>
  <c r="G893" i="6"/>
  <c r="G897" i="6"/>
  <c r="G898" i="6"/>
  <c r="G899" i="6"/>
  <c r="G912" i="6" s="1"/>
  <c r="G900" i="6"/>
  <c r="G901" i="6"/>
  <c r="G902" i="6"/>
  <c r="G903" i="6"/>
  <c r="G904" i="6"/>
  <c r="G905" i="6"/>
  <c r="G906" i="6"/>
  <c r="G907" i="6"/>
  <c r="G908" i="6"/>
  <c r="G909" i="6"/>
  <c r="G910" i="6"/>
  <c r="G911" i="6"/>
  <c r="G915" i="6"/>
  <c r="G916" i="6"/>
  <c r="G917" i="6"/>
  <c r="G918" i="6"/>
  <c r="G919" i="6"/>
  <c r="G920" i="6"/>
  <c r="G921" i="6"/>
  <c r="G922" i="6"/>
  <c r="G923" i="6"/>
  <c r="G924" i="6"/>
  <c r="G925" i="6"/>
  <c r="G926" i="6"/>
  <c r="G927" i="6"/>
  <c r="G928" i="6"/>
  <c r="G929" i="6"/>
  <c r="L27" i="6"/>
  <c r="K28" i="6"/>
  <c r="K26" i="6"/>
  <c r="J28" i="6"/>
  <c r="G294" i="18"/>
  <c r="G295" i="18"/>
  <c r="G296" i="18"/>
  <c r="G297" i="18"/>
  <c r="G298" i="18"/>
  <c r="G299" i="18"/>
  <c r="G300" i="18"/>
  <c r="G301" i="18"/>
  <c r="G302" i="18"/>
  <c r="G303" i="18"/>
  <c r="G304" i="18"/>
  <c r="G305" i="18"/>
  <c r="G22" i="19" s="1"/>
  <c r="E305" i="18"/>
  <c r="F305" i="18"/>
  <c r="B64" i="6"/>
  <c r="B82" i="6" s="1"/>
  <c r="B100" i="6"/>
  <c r="B118" i="6"/>
  <c r="B136" i="6" s="1"/>
  <c r="B154" i="6" s="1"/>
  <c r="B172" i="6" s="1"/>
  <c r="B190" i="6" s="1"/>
  <c r="B226" i="6" s="1"/>
  <c r="B244" i="6" s="1"/>
  <c r="B262" i="6" s="1"/>
  <c r="B280" i="6" s="1"/>
  <c r="B298" i="6" s="1"/>
  <c r="B316" i="6" s="1"/>
  <c r="B65" i="6"/>
  <c r="B83" i="6" s="1"/>
  <c r="B101" i="6" s="1"/>
  <c r="B119" i="6" s="1"/>
  <c r="B137" i="6" s="1"/>
  <c r="B155" i="6" s="1"/>
  <c r="B173" i="6" s="1"/>
  <c r="B191" i="6" s="1"/>
  <c r="B227" i="6" s="1"/>
  <c r="B245" i="6" s="1"/>
  <c r="B263" i="6" s="1"/>
  <c r="B281" i="6" s="1"/>
  <c r="B299" i="6" s="1"/>
  <c r="B317" i="6" s="1"/>
  <c r="B335" i="6" s="1"/>
  <c r="B353" i="6" s="1"/>
  <c r="B371" i="6" s="1"/>
  <c r="B389" i="6" s="1"/>
  <c r="B407" i="6" s="1"/>
  <c r="B425" i="6" s="1"/>
  <c r="B443" i="6" s="1"/>
  <c r="B461" i="6" s="1"/>
  <c r="B479" i="6" s="1"/>
  <c r="B497" i="6" s="1"/>
  <c r="B515" i="6" s="1"/>
  <c r="B533" i="6" s="1"/>
  <c r="B551" i="6" s="1"/>
  <c r="B569" i="6" s="1"/>
  <c r="B587" i="6" s="1"/>
  <c r="B605" i="6" s="1"/>
  <c r="B623" i="6" s="1"/>
  <c r="B641" i="6" s="1"/>
  <c r="B659" i="6" s="1"/>
  <c r="B677" i="6" s="1"/>
  <c r="B695" i="6" s="1"/>
  <c r="B713" i="6" s="1"/>
  <c r="B731" i="6" s="1"/>
  <c r="B749" i="6" s="1"/>
  <c r="B767" i="6" s="1"/>
  <c r="B785" i="6" s="1"/>
  <c r="B803" i="6" s="1"/>
  <c r="B821" i="6" s="1"/>
  <c r="B839" i="6" s="1"/>
  <c r="B857" i="6" s="1"/>
  <c r="B875" i="6" s="1"/>
  <c r="B893" i="6" s="1"/>
  <c r="B911" i="6" s="1"/>
  <c r="B929" i="6" s="1"/>
  <c r="G16" i="6"/>
  <c r="G13" i="6"/>
  <c r="G14" i="6"/>
  <c r="G15" i="6"/>
  <c r="B52" i="6"/>
  <c r="B70" i="6"/>
  <c r="B88" i="6" s="1"/>
  <c r="B106" i="6" s="1"/>
  <c r="B124" i="6" s="1"/>
  <c r="B142" i="6" s="1"/>
  <c r="B160" i="6" s="1"/>
  <c r="B178" i="6" s="1"/>
  <c r="B214" i="6" s="1"/>
  <c r="B232" i="6" s="1"/>
  <c r="B250" i="6" s="1"/>
  <c r="B268" i="6" s="1"/>
  <c r="B286" i="6" s="1"/>
  <c r="B304" i="6" s="1"/>
  <c r="B322" i="6" s="1"/>
  <c r="B340" i="6" s="1"/>
  <c r="B358" i="6" s="1"/>
  <c r="B376" i="6" s="1"/>
  <c r="B394" i="6" s="1"/>
  <c r="B53" i="6"/>
  <c r="B71" i="6"/>
  <c r="B89" i="6"/>
  <c r="B107" i="6"/>
  <c r="B125" i="6" s="1"/>
  <c r="B143" i="6" s="1"/>
  <c r="B161" i="6" s="1"/>
  <c r="B179" i="6" s="1"/>
  <c r="B215" i="6" s="1"/>
  <c r="B233" i="6" s="1"/>
  <c r="B251" i="6" s="1"/>
  <c r="B269" i="6" s="1"/>
  <c r="B287" i="6" s="1"/>
  <c r="B305" i="6" s="1"/>
  <c r="B323" i="6" s="1"/>
  <c r="B341" i="6" s="1"/>
  <c r="B359" i="6" s="1"/>
  <c r="B377" i="6" s="1"/>
  <c r="B395" i="6" s="1"/>
  <c r="B413" i="6" s="1"/>
  <c r="B431" i="6" s="1"/>
  <c r="B449" i="6" s="1"/>
  <c r="B467" i="6" s="1"/>
  <c r="B485" i="6" s="1"/>
  <c r="B503" i="6" s="1"/>
  <c r="B629" i="6" s="1"/>
  <c r="B647" i="6" s="1"/>
  <c r="B54" i="6"/>
  <c r="B72" i="6" s="1"/>
  <c r="B90" i="6" s="1"/>
  <c r="B108" i="6" s="1"/>
  <c r="B126" i="6" s="1"/>
  <c r="B144" i="6" s="1"/>
  <c r="B162" i="6" s="1"/>
  <c r="B180" i="6" s="1"/>
  <c r="B216" i="6" s="1"/>
  <c r="B234" i="6" s="1"/>
  <c r="B252" i="6" s="1"/>
  <c r="B270" i="6" s="1"/>
  <c r="B288" i="6" s="1"/>
  <c r="B306" i="6" s="1"/>
  <c r="B324" i="6" s="1"/>
  <c r="B342" i="6" s="1"/>
  <c r="B360" i="6" s="1"/>
  <c r="B378" i="6" s="1"/>
  <c r="B396" i="6" s="1"/>
  <c r="B55" i="6"/>
  <c r="B73" i="6"/>
  <c r="B91" i="6"/>
  <c r="B109" i="6"/>
  <c r="B127" i="6" s="1"/>
  <c r="B145" i="6" s="1"/>
  <c r="B163" i="6" s="1"/>
  <c r="B181" i="6" s="1"/>
  <c r="B217" i="6" s="1"/>
  <c r="B235" i="6" s="1"/>
  <c r="B253" i="6" s="1"/>
  <c r="B271" i="6" s="1"/>
  <c r="B289" i="6" s="1"/>
  <c r="B307" i="6" s="1"/>
  <c r="B325" i="6" s="1"/>
  <c r="B343" i="6" s="1"/>
  <c r="B361" i="6" s="1"/>
  <c r="B379" i="6" s="1"/>
  <c r="B397" i="6" s="1"/>
  <c r="B415" i="6" s="1"/>
  <c r="B433" i="6" s="1"/>
  <c r="B451" i="6" s="1"/>
  <c r="B469" i="6" s="1"/>
  <c r="B56" i="6"/>
  <c r="B74" i="6" s="1"/>
  <c r="B92" i="6" s="1"/>
  <c r="B110" i="6" s="1"/>
  <c r="B128" i="6" s="1"/>
  <c r="B146" i="6" s="1"/>
  <c r="B164" i="6" s="1"/>
  <c r="B182" i="6" s="1"/>
  <c r="B218" i="6" s="1"/>
  <c r="B236" i="6" s="1"/>
  <c r="B254" i="6" s="1"/>
  <c r="B272" i="6" s="1"/>
  <c r="B290" i="6" s="1"/>
  <c r="B308" i="6" s="1"/>
  <c r="B326" i="6" s="1"/>
  <c r="B344" i="6" s="1"/>
  <c r="B362" i="6" s="1"/>
  <c r="B380" i="6" s="1"/>
  <c r="B398" i="6" s="1"/>
  <c r="B57" i="6"/>
  <c r="B75" i="6"/>
  <c r="B93" i="6"/>
  <c r="B111" i="6"/>
  <c r="B129" i="6" s="1"/>
  <c r="B147" i="6" s="1"/>
  <c r="B165" i="6" s="1"/>
  <c r="B183" i="6" s="1"/>
  <c r="B219" i="6" s="1"/>
  <c r="B237" i="6" s="1"/>
  <c r="B255" i="6" s="1"/>
  <c r="B273" i="6" s="1"/>
  <c r="B291" i="6" s="1"/>
  <c r="B309" i="6" s="1"/>
  <c r="B327" i="6" s="1"/>
  <c r="B345" i="6" s="1"/>
  <c r="B363" i="6" s="1"/>
  <c r="B381" i="6" s="1"/>
  <c r="B399" i="6" s="1"/>
  <c r="B417" i="6" s="1"/>
  <c r="B435" i="6" s="1"/>
  <c r="B453" i="6" s="1"/>
  <c r="B471" i="6" s="1"/>
  <c r="B489" i="6" s="1"/>
  <c r="B507" i="6" s="1"/>
  <c r="B633" i="6" s="1"/>
  <c r="B651" i="6" s="1"/>
  <c r="B58" i="6"/>
  <c r="B76" i="6" s="1"/>
  <c r="B94" i="6" s="1"/>
  <c r="B112" i="6" s="1"/>
  <c r="B130" i="6" s="1"/>
  <c r="B148" i="6" s="1"/>
  <c r="B166" i="6" s="1"/>
  <c r="B184" i="6" s="1"/>
  <c r="B220" i="6" s="1"/>
  <c r="B238" i="6" s="1"/>
  <c r="B256" i="6" s="1"/>
  <c r="B274" i="6" s="1"/>
  <c r="B292" i="6" s="1"/>
  <c r="B59" i="6"/>
  <c r="B77" i="6" s="1"/>
  <c r="B95" i="6" s="1"/>
  <c r="B113" i="6" s="1"/>
  <c r="B131" i="6" s="1"/>
  <c r="B149" i="6" s="1"/>
  <c r="B167" i="6" s="1"/>
  <c r="B185" i="6" s="1"/>
  <c r="B221" i="6" s="1"/>
  <c r="B239" i="6" s="1"/>
  <c r="B257" i="6" s="1"/>
  <c r="B275" i="6" s="1"/>
  <c r="B293" i="6" s="1"/>
  <c r="B60" i="6"/>
  <c r="B78" i="6" s="1"/>
  <c r="B96" i="6" s="1"/>
  <c r="B114" i="6" s="1"/>
  <c r="B132" i="6" s="1"/>
  <c r="B150" i="6" s="1"/>
  <c r="B168" i="6" s="1"/>
  <c r="B186" i="6" s="1"/>
  <c r="B222" i="6" s="1"/>
  <c r="B240" i="6" s="1"/>
  <c r="B258" i="6" s="1"/>
  <c r="B276" i="6" s="1"/>
  <c r="B294" i="6" s="1"/>
  <c r="B312" i="6" s="1"/>
  <c r="B330" i="6" s="1"/>
  <c r="B348" i="6" s="1"/>
  <c r="B366" i="6" s="1"/>
  <c r="B384" i="6" s="1"/>
  <c r="B402" i="6" s="1"/>
  <c r="B61" i="6"/>
  <c r="B79" i="6" s="1"/>
  <c r="B97" i="6" s="1"/>
  <c r="B115" i="6" s="1"/>
  <c r="B133" i="6" s="1"/>
  <c r="B151" i="6" s="1"/>
  <c r="B169" i="6" s="1"/>
  <c r="B187" i="6" s="1"/>
  <c r="B223" i="6" s="1"/>
  <c r="B241" i="6" s="1"/>
  <c r="B259" i="6" s="1"/>
  <c r="B277" i="6" s="1"/>
  <c r="B295" i="6" s="1"/>
  <c r="B313" i="6" s="1"/>
  <c r="B331" i="6" s="1"/>
  <c r="B349" i="6" s="1"/>
  <c r="B367" i="6" s="1"/>
  <c r="B385" i="6" s="1"/>
  <c r="B403" i="6" s="1"/>
  <c r="B421" i="6" s="1"/>
  <c r="B439" i="6" s="1"/>
  <c r="B457" i="6" s="1"/>
  <c r="B475" i="6" s="1"/>
  <c r="B493" i="6" s="1"/>
  <c r="B511" i="6" s="1"/>
  <c r="B529" i="6" s="1"/>
  <c r="B547" i="6" s="1"/>
  <c r="B817" i="6" s="1"/>
  <c r="B907" i="6" s="1"/>
  <c r="B925" i="6" s="1"/>
  <c r="B334" i="6"/>
  <c r="B352" i="6" s="1"/>
  <c r="B370" i="6" s="1"/>
  <c r="B388" i="6" s="1"/>
  <c r="B406" i="6"/>
  <c r="B51" i="6"/>
  <c r="B69" i="6" s="1"/>
  <c r="B87" i="6" s="1"/>
  <c r="B105" i="6" s="1"/>
  <c r="B123" i="6"/>
  <c r="B141" i="6" s="1"/>
  <c r="B159" i="6" s="1"/>
  <c r="B177" i="6" s="1"/>
  <c r="B213" i="6"/>
  <c r="B231" i="6" s="1"/>
  <c r="B249" i="6" s="1"/>
  <c r="B267" i="6" s="1"/>
  <c r="B285" i="6"/>
  <c r="B303" i="6" s="1"/>
  <c r="B321" i="6" s="1"/>
  <c r="B339" i="6" s="1"/>
  <c r="B357" i="6" s="1"/>
  <c r="B375" i="6" s="1"/>
  <c r="B393" i="6" s="1"/>
  <c r="A58" i="6"/>
  <c r="A76" i="6"/>
  <c r="A94" i="6"/>
  <c r="A112" i="6" s="1"/>
  <c r="A130" i="6" s="1"/>
  <c r="A148" i="6" s="1"/>
  <c r="A166" i="6"/>
  <c r="A184" i="6" s="1"/>
  <c r="A220" i="6" s="1"/>
  <c r="A238" i="6" s="1"/>
  <c r="A256" i="6" s="1"/>
  <c r="A274" i="6" s="1"/>
  <c r="A292" i="6" s="1"/>
  <c r="A310" i="6" s="1"/>
  <c r="A328" i="6" s="1"/>
  <c r="A346" i="6" s="1"/>
  <c r="A364" i="6" s="1"/>
  <c r="A382" i="6" s="1"/>
  <c r="A400" i="6" s="1"/>
  <c r="A59" i="6"/>
  <c r="A77" i="6" s="1"/>
  <c r="A95" i="6" s="1"/>
  <c r="A113" i="6" s="1"/>
  <c r="A131" i="6"/>
  <c r="A149" i="6" s="1"/>
  <c r="A167" i="6" s="1"/>
  <c r="A185" i="6" s="1"/>
  <c r="A203" i="6" s="1"/>
  <c r="A221" i="6"/>
  <c r="A239" i="6" s="1"/>
  <c r="A257" i="6" s="1"/>
  <c r="A275" i="6" s="1"/>
  <c r="A293" i="6" s="1"/>
  <c r="A311" i="6" s="1"/>
  <c r="A329" i="6" s="1"/>
  <c r="A347" i="6" s="1"/>
  <c r="A365" i="6" s="1"/>
  <c r="A383" i="6" s="1"/>
  <c r="A401" i="6" s="1"/>
  <c r="A60" i="6"/>
  <c r="A78" i="6"/>
  <c r="A96" i="6"/>
  <c r="A114" i="6" s="1"/>
  <c r="A132" i="6" s="1"/>
  <c r="A150" i="6" s="1"/>
  <c r="A168" i="6" s="1"/>
  <c r="A186" i="6" s="1"/>
  <c r="A61" i="6"/>
  <c r="A79" i="6" s="1"/>
  <c r="A97" i="6" s="1"/>
  <c r="A115" i="6" s="1"/>
  <c r="A133" i="6"/>
  <c r="A151" i="6" s="1"/>
  <c r="A169" i="6" s="1"/>
  <c r="A187" i="6" s="1"/>
  <c r="A205" i="6" s="1"/>
  <c r="B737" i="6"/>
  <c r="B755" i="6" s="1"/>
  <c r="B845" i="6" s="1"/>
  <c r="B741" i="6"/>
  <c r="B759" i="6" s="1"/>
  <c r="B849" i="6" s="1"/>
  <c r="B827" i="6"/>
  <c r="B703" i="6"/>
  <c r="B721" i="6"/>
  <c r="B665" i="6"/>
  <c r="B683" i="6"/>
  <c r="B669" i="6"/>
  <c r="B687" i="6"/>
  <c r="B673" i="6"/>
  <c r="B691" i="6"/>
  <c r="B557" i="6"/>
  <c r="B611" i="6" s="1"/>
  <c r="B593" i="6"/>
  <c r="B597" i="6"/>
  <c r="B601" i="6"/>
  <c r="B62" i="6"/>
  <c r="B80" i="6"/>
  <c r="B98" i="6" s="1"/>
  <c r="B116" i="6" s="1"/>
  <c r="B134" i="6" s="1"/>
  <c r="B152" i="6" s="1"/>
  <c r="B170" i="6" s="1"/>
  <c r="B188" i="6" s="1"/>
  <c r="B63" i="6"/>
  <c r="B81" i="6" s="1"/>
  <c r="B99" i="6" s="1"/>
  <c r="B117" i="6" s="1"/>
  <c r="B135" i="6" s="1"/>
  <c r="B153" i="6" s="1"/>
  <c r="B171" i="6" s="1"/>
  <c r="B189" i="6" s="1"/>
  <c r="B196" i="6"/>
  <c r="B197" i="6"/>
  <c r="B198" i="6"/>
  <c r="B199" i="6"/>
  <c r="B201" i="6"/>
  <c r="B202" i="6"/>
  <c r="B203" i="6"/>
  <c r="B205" i="6"/>
  <c r="B208" i="6"/>
  <c r="B209" i="6"/>
  <c r="B195" i="6"/>
  <c r="A202" i="6"/>
  <c r="A62" i="6"/>
  <c r="A80" i="6" s="1"/>
  <c r="A98" i="6" s="1"/>
  <c r="A116" i="6" s="1"/>
  <c r="O3" i="19"/>
  <c r="O4" i="19"/>
  <c r="V4" i="19"/>
  <c r="J22" i="20"/>
  <c r="O5" i="19"/>
  <c r="V5" i="19" s="1"/>
  <c r="O6" i="19"/>
  <c r="O7" i="19"/>
  <c r="V7" i="19"/>
  <c r="J29" i="20" s="1"/>
  <c r="O8" i="19"/>
  <c r="V8" i="19"/>
  <c r="J3" i="20"/>
  <c r="O9" i="19"/>
  <c r="V9" i="19"/>
  <c r="J4" i="20"/>
  <c r="O10" i="19"/>
  <c r="V10" i="19" s="1"/>
  <c r="J8" i="20" s="1"/>
  <c r="O11" i="19"/>
  <c r="V11" i="19"/>
  <c r="J24" i="20" s="1"/>
  <c r="O12" i="19"/>
  <c r="V12" i="19"/>
  <c r="J5" i="20"/>
  <c r="O13" i="19"/>
  <c r="O14" i="19"/>
  <c r="V14" i="19"/>
  <c r="J25" i="20"/>
  <c r="O15" i="19"/>
  <c r="V15" i="19"/>
  <c r="J23" i="20"/>
  <c r="O16" i="19"/>
  <c r="V16" i="19" s="1"/>
  <c r="J11" i="20" s="1"/>
  <c r="O17" i="19"/>
  <c r="V17" i="19"/>
  <c r="J17" i="20" s="1"/>
  <c r="O18" i="19"/>
  <c r="V18" i="19"/>
  <c r="J27" i="20"/>
  <c r="O19" i="19"/>
  <c r="O20" i="19"/>
  <c r="V20" i="19"/>
  <c r="J19" i="20"/>
  <c r="O21" i="19"/>
  <c r="O22" i="19"/>
  <c r="V22" i="19"/>
  <c r="J26" i="20"/>
  <c r="O23" i="19"/>
  <c r="O24" i="19"/>
  <c r="V24" i="19"/>
  <c r="J9" i="20"/>
  <c r="O25" i="19"/>
  <c r="O26" i="19"/>
  <c r="O27" i="19"/>
  <c r="O28" i="19"/>
  <c r="V28" i="19" s="1"/>
  <c r="J13" i="20" s="1"/>
  <c r="O29" i="19"/>
  <c r="O30" i="19"/>
  <c r="O31" i="19"/>
  <c r="O32" i="19"/>
  <c r="V32" i="19"/>
  <c r="J34" i="20"/>
  <c r="O33" i="19"/>
  <c r="O34" i="19"/>
  <c r="V34" i="19"/>
  <c r="J6" i="20"/>
  <c r="O35" i="19"/>
  <c r="O36" i="19"/>
  <c r="V36" i="19"/>
  <c r="O37" i="19"/>
  <c r="O38" i="19"/>
  <c r="V38" i="19"/>
  <c r="O39" i="19"/>
  <c r="O40" i="19"/>
  <c r="O41" i="19"/>
  <c r="O42" i="19"/>
  <c r="V42" i="19"/>
  <c r="O43" i="19"/>
  <c r="O44" i="19"/>
  <c r="O45" i="19"/>
  <c r="O46" i="19"/>
  <c r="V46" i="19"/>
  <c r="O47" i="19"/>
  <c r="O48" i="19"/>
  <c r="O49" i="19"/>
  <c r="O50" i="19"/>
  <c r="V50" i="19" s="1"/>
  <c r="O51" i="19"/>
  <c r="O52" i="19"/>
  <c r="L3" i="19"/>
  <c r="L4" i="19"/>
  <c r="U4" i="19"/>
  <c r="L5" i="19"/>
  <c r="U5" i="19"/>
  <c r="I18" i="20" s="1"/>
  <c r="L6" i="19"/>
  <c r="U6" i="19"/>
  <c r="I31" i="20"/>
  <c r="L7" i="19"/>
  <c r="L8" i="19"/>
  <c r="U8" i="19"/>
  <c r="I3" i="20"/>
  <c r="L9" i="19"/>
  <c r="L10" i="19"/>
  <c r="U10" i="19"/>
  <c r="I8" i="20"/>
  <c r="L11" i="19"/>
  <c r="L12" i="19"/>
  <c r="U12" i="19"/>
  <c r="I5" i="20"/>
  <c r="L13" i="19"/>
  <c r="L14" i="19"/>
  <c r="L15" i="19"/>
  <c r="U15" i="19"/>
  <c r="I23" i="20" s="1"/>
  <c r="L16" i="19"/>
  <c r="U16" i="19" s="1"/>
  <c r="I11" i="20" s="1"/>
  <c r="L17" i="19"/>
  <c r="L18" i="19"/>
  <c r="L19" i="19"/>
  <c r="U19" i="19"/>
  <c r="I15" i="20" s="1"/>
  <c r="L20" i="19"/>
  <c r="U20" i="19" s="1"/>
  <c r="I19" i="20" s="1"/>
  <c r="L21" i="19"/>
  <c r="L22" i="19"/>
  <c r="U22" i="19" s="1"/>
  <c r="I26" i="20" s="1"/>
  <c r="L23" i="19"/>
  <c r="L24" i="19"/>
  <c r="L25" i="19"/>
  <c r="U25" i="19"/>
  <c r="I10" i="20" s="1"/>
  <c r="L26" i="19"/>
  <c r="U26" i="19" s="1"/>
  <c r="I28" i="20" s="1"/>
  <c r="L27" i="19"/>
  <c r="U27" i="19"/>
  <c r="I16" i="20" s="1"/>
  <c r="L28" i="19"/>
  <c r="U28" i="19" s="1"/>
  <c r="I13" i="20" s="1"/>
  <c r="L29" i="19"/>
  <c r="U29" i="19"/>
  <c r="I14" i="20" s="1"/>
  <c r="L30" i="19"/>
  <c r="U30" i="19" s="1"/>
  <c r="I30" i="20" s="1"/>
  <c r="L31" i="19"/>
  <c r="U31" i="19"/>
  <c r="I32" i="20" s="1"/>
  <c r="L32" i="19"/>
  <c r="L33" i="19"/>
  <c r="U33" i="19"/>
  <c r="I33" i="20" s="1"/>
  <c r="L34" i="19"/>
  <c r="U34" i="19" s="1"/>
  <c r="I6" i="20" s="1"/>
  <c r="L35" i="19"/>
  <c r="U35" i="19"/>
  <c r="L36" i="19"/>
  <c r="U36" i="19"/>
  <c r="L37" i="19"/>
  <c r="L38" i="19"/>
  <c r="U38" i="19" s="1"/>
  <c r="L39" i="19"/>
  <c r="L40" i="19"/>
  <c r="L41" i="19"/>
  <c r="L42" i="19"/>
  <c r="U42" i="19"/>
  <c r="L43" i="19"/>
  <c r="L44" i="19"/>
  <c r="L45" i="19"/>
  <c r="L46" i="19"/>
  <c r="U46" i="19" s="1"/>
  <c r="L47" i="19"/>
  <c r="L48" i="19"/>
  <c r="U48" i="19"/>
  <c r="L49" i="19"/>
  <c r="L50" i="19"/>
  <c r="U50" i="19" s="1"/>
  <c r="L51" i="19"/>
  <c r="L52" i="19"/>
  <c r="I3" i="19"/>
  <c r="I4" i="19"/>
  <c r="T4" i="19"/>
  <c r="H22" i="20"/>
  <c r="I5" i="19"/>
  <c r="T5" i="19" s="1"/>
  <c r="H18" i="20" s="1"/>
  <c r="I6" i="19"/>
  <c r="T6" i="19"/>
  <c r="H31" i="20" s="1"/>
  <c r="I7" i="19"/>
  <c r="T7" i="19"/>
  <c r="H29" i="20"/>
  <c r="I8" i="19"/>
  <c r="T8" i="19"/>
  <c r="H3" i="20"/>
  <c r="I9" i="19"/>
  <c r="T9" i="19" s="1"/>
  <c r="H4" i="20" s="1"/>
  <c r="I10" i="19"/>
  <c r="T10" i="19"/>
  <c r="H8" i="20" s="1"/>
  <c r="I11" i="19"/>
  <c r="I12" i="19"/>
  <c r="T12" i="19"/>
  <c r="H5" i="20" s="1"/>
  <c r="I13" i="19"/>
  <c r="T13" i="19"/>
  <c r="H7" i="20"/>
  <c r="I14" i="19"/>
  <c r="T14" i="19"/>
  <c r="H25" i="20"/>
  <c r="I15" i="19"/>
  <c r="T15" i="19" s="1"/>
  <c r="H23" i="20" s="1"/>
  <c r="I16" i="19"/>
  <c r="T16" i="19"/>
  <c r="H11" i="20" s="1"/>
  <c r="I17" i="19"/>
  <c r="T17" i="19"/>
  <c r="H17" i="20"/>
  <c r="I18" i="19"/>
  <c r="T18" i="19"/>
  <c r="H27" i="20"/>
  <c r="I19" i="19"/>
  <c r="T19" i="19" s="1"/>
  <c r="H15" i="20" s="1"/>
  <c r="I20" i="19"/>
  <c r="T20" i="19"/>
  <c r="H19" i="20" s="1"/>
  <c r="I21" i="19"/>
  <c r="I22" i="19"/>
  <c r="T22" i="19"/>
  <c r="H26" i="20" s="1"/>
  <c r="I23" i="19"/>
  <c r="I24" i="19"/>
  <c r="T24" i="19"/>
  <c r="H9" i="20" s="1"/>
  <c r="I25" i="19"/>
  <c r="I26" i="19"/>
  <c r="T26" i="19"/>
  <c r="H28" i="20" s="1"/>
  <c r="I27" i="19"/>
  <c r="I28" i="19"/>
  <c r="T28" i="19"/>
  <c r="H13" i="20" s="1"/>
  <c r="I29" i="19"/>
  <c r="T29" i="19"/>
  <c r="H14" i="20"/>
  <c r="I30" i="19"/>
  <c r="T30" i="19"/>
  <c r="H30" i="20"/>
  <c r="I31" i="19"/>
  <c r="I32" i="19"/>
  <c r="T32" i="19"/>
  <c r="H34" i="20"/>
  <c r="I33" i="19"/>
  <c r="T33" i="19" s="1"/>
  <c r="H33" i="20" s="1"/>
  <c r="I34" i="19"/>
  <c r="I35" i="19"/>
  <c r="T35" i="19" s="1"/>
  <c r="I36" i="19"/>
  <c r="T36" i="19"/>
  <c r="I37" i="19"/>
  <c r="I38" i="19"/>
  <c r="I39" i="19"/>
  <c r="T39" i="19" s="1"/>
  <c r="I40" i="19"/>
  <c r="T40" i="19" s="1"/>
  <c r="I41" i="19"/>
  <c r="T41" i="19" s="1"/>
  <c r="I42" i="19"/>
  <c r="I43" i="19"/>
  <c r="I44" i="19"/>
  <c r="T44" i="19" s="1"/>
  <c r="I45" i="19"/>
  <c r="T45" i="19" s="1"/>
  <c r="I46" i="19"/>
  <c r="T46" i="19" s="1"/>
  <c r="I47" i="19"/>
  <c r="T47" i="19" s="1"/>
  <c r="I48" i="19"/>
  <c r="T48" i="19" s="1"/>
  <c r="I49" i="19"/>
  <c r="I50" i="19"/>
  <c r="T50" i="19"/>
  <c r="I51" i="19"/>
  <c r="I52" i="19"/>
  <c r="T52" i="19" s="1"/>
  <c r="N3" i="19"/>
  <c r="N4" i="19"/>
  <c r="S4" i="19"/>
  <c r="G22" i="20" s="1"/>
  <c r="N5" i="19"/>
  <c r="S5" i="19" s="1"/>
  <c r="N6" i="19"/>
  <c r="S6" i="19" s="1"/>
  <c r="G31" i="20" s="1"/>
  <c r="N7" i="19"/>
  <c r="S7" i="19"/>
  <c r="G29" i="20" s="1"/>
  <c r="N8" i="19"/>
  <c r="S8" i="19" s="1"/>
  <c r="G3" i="20" s="1"/>
  <c r="N9" i="19"/>
  <c r="S9" i="19"/>
  <c r="G4" i="20" s="1"/>
  <c r="N10" i="19"/>
  <c r="S10" i="19" s="1"/>
  <c r="G8" i="20" s="1"/>
  <c r="N11" i="19"/>
  <c r="N12" i="19"/>
  <c r="S12" i="19" s="1"/>
  <c r="G5" i="20" s="1"/>
  <c r="N13" i="19"/>
  <c r="S13" i="19"/>
  <c r="G7" i="20" s="1"/>
  <c r="N14" i="19"/>
  <c r="S14" i="19" s="1"/>
  <c r="G25" i="20"/>
  <c r="N15" i="19"/>
  <c r="S15" i="19"/>
  <c r="G23" i="20" s="1"/>
  <c r="N16" i="19"/>
  <c r="S16" i="19" s="1"/>
  <c r="G11" i="20" s="1"/>
  <c r="N17" i="19"/>
  <c r="S17" i="19"/>
  <c r="G17" i="20" s="1"/>
  <c r="N18" i="19"/>
  <c r="S18" i="19" s="1"/>
  <c r="G27" i="20"/>
  <c r="N19" i="19"/>
  <c r="S19" i="19"/>
  <c r="G15" i="20" s="1"/>
  <c r="N20" i="19"/>
  <c r="S20" i="19" s="1"/>
  <c r="G19" i="20" s="1"/>
  <c r="N21" i="19"/>
  <c r="S21" i="19"/>
  <c r="G20" i="20" s="1"/>
  <c r="N22" i="19"/>
  <c r="N23" i="19"/>
  <c r="N24" i="19"/>
  <c r="N25" i="19"/>
  <c r="S25" i="19"/>
  <c r="G10" i="20" s="1"/>
  <c r="N26" i="19"/>
  <c r="N27" i="19"/>
  <c r="N28" i="19"/>
  <c r="N29" i="19"/>
  <c r="S29" i="19"/>
  <c r="G14" i="20" s="1"/>
  <c r="N30" i="19"/>
  <c r="N31" i="19"/>
  <c r="S31" i="19"/>
  <c r="G32" i="20" s="1"/>
  <c r="N32" i="19"/>
  <c r="N33" i="19"/>
  <c r="S33" i="19"/>
  <c r="G33" i="20" s="1"/>
  <c r="N34" i="19"/>
  <c r="S34" i="19" s="1"/>
  <c r="G6" i="20"/>
  <c r="N35" i="19"/>
  <c r="S35" i="19"/>
  <c r="N36" i="19"/>
  <c r="S36" i="19"/>
  <c r="N37" i="19"/>
  <c r="S37" i="19"/>
  <c r="N38" i="19"/>
  <c r="S38" i="19"/>
  <c r="N39" i="19"/>
  <c r="N40" i="19"/>
  <c r="N41" i="19"/>
  <c r="S41" i="19"/>
  <c r="N42" i="19"/>
  <c r="N43" i="19"/>
  <c r="N44" i="19"/>
  <c r="N45" i="19"/>
  <c r="S45" i="19" s="1"/>
  <c r="N46" i="19"/>
  <c r="N47" i="19"/>
  <c r="N48" i="19"/>
  <c r="S48" i="19" s="1"/>
  <c r="N49" i="19"/>
  <c r="S49" i="19" s="1"/>
  <c r="N50" i="19"/>
  <c r="N51" i="19"/>
  <c r="S51" i="19"/>
  <c r="N52" i="19"/>
  <c r="K3" i="19"/>
  <c r="R3" i="19" s="1"/>
  <c r="F21" i="20" s="1"/>
  <c r="K4" i="19"/>
  <c r="R4" i="19"/>
  <c r="F22" i="20" s="1"/>
  <c r="K5" i="19"/>
  <c r="R5" i="19" s="1"/>
  <c r="K6" i="19"/>
  <c r="R6" i="19" s="1"/>
  <c r="F31" i="20" s="1"/>
  <c r="K7" i="19"/>
  <c r="R7" i="19"/>
  <c r="F29" i="20" s="1"/>
  <c r="K8" i="19"/>
  <c r="R8" i="19" s="1"/>
  <c r="F3" i="20"/>
  <c r="K9" i="19"/>
  <c r="R9" i="19"/>
  <c r="F4" i="20"/>
  <c r="K10" i="19"/>
  <c r="K11" i="19"/>
  <c r="R11" i="19"/>
  <c r="F24" i="20"/>
  <c r="K12" i="19"/>
  <c r="R12" i="19" s="1"/>
  <c r="F5" i="20" s="1"/>
  <c r="K13" i="19"/>
  <c r="R13" i="19"/>
  <c r="F7" i="20" s="1"/>
  <c r="K14" i="19"/>
  <c r="R14" i="19" s="1"/>
  <c r="F25" i="20" s="1"/>
  <c r="K15" i="19"/>
  <c r="R15" i="19"/>
  <c r="F23" i="20" s="1"/>
  <c r="K16" i="19"/>
  <c r="R16" i="19" s="1"/>
  <c r="F11" i="20"/>
  <c r="K17" i="19"/>
  <c r="R17" i="19" s="1"/>
  <c r="F17" i="20" s="1"/>
  <c r="K18" i="19"/>
  <c r="R18" i="19"/>
  <c r="F27" i="20"/>
  <c r="K19" i="19"/>
  <c r="R19" i="19"/>
  <c r="F15" i="20"/>
  <c r="K20" i="19"/>
  <c r="R20" i="19" s="1"/>
  <c r="F19" i="20" s="1"/>
  <c r="K21" i="19"/>
  <c r="K22" i="19"/>
  <c r="R22" i="19" s="1"/>
  <c r="F26" i="20"/>
  <c r="K23" i="19"/>
  <c r="R23" i="19" s="1"/>
  <c r="F12" i="20" s="1"/>
  <c r="K24" i="19"/>
  <c r="R24" i="19"/>
  <c r="F9" i="20" s="1"/>
  <c r="K25" i="19"/>
  <c r="K26" i="19"/>
  <c r="R26" i="19"/>
  <c r="F28" i="20" s="1"/>
  <c r="K27" i="19"/>
  <c r="K28" i="19"/>
  <c r="R28" i="19"/>
  <c r="F13" i="20" s="1"/>
  <c r="K29" i="19"/>
  <c r="R29" i="19"/>
  <c r="F14" i="20"/>
  <c r="K30" i="19"/>
  <c r="R30" i="19" s="1"/>
  <c r="F30" i="20" s="1"/>
  <c r="K31" i="19"/>
  <c r="K32" i="19"/>
  <c r="K33" i="19"/>
  <c r="K34" i="19"/>
  <c r="R34" i="19"/>
  <c r="F6" i="20"/>
  <c r="K35" i="19"/>
  <c r="R35" i="19"/>
  <c r="K36" i="19"/>
  <c r="K37" i="19"/>
  <c r="R37" i="19" s="1"/>
  <c r="K38" i="19"/>
  <c r="K39" i="19"/>
  <c r="K40" i="19"/>
  <c r="K41" i="19"/>
  <c r="R41" i="19"/>
  <c r="K42" i="19"/>
  <c r="K43" i="19"/>
  <c r="K44" i="19"/>
  <c r="K45" i="19"/>
  <c r="R45" i="19" s="1"/>
  <c r="K46" i="19"/>
  <c r="R46" i="19" s="1"/>
  <c r="K47" i="19"/>
  <c r="R47" i="19" s="1"/>
  <c r="K48" i="19"/>
  <c r="K49" i="19"/>
  <c r="R49" i="19"/>
  <c r="K50" i="19"/>
  <c r="K51" i="19"/>
  <c r="K52" i="19"/>
  <c r="H3" i="19"/>
  <c r="H4" i="19"/>
  <c r="Q4" i="19" s="1"/>
  <c r="E22" i="20" s="1"/>
  <c r="H5" i="19"/>
  <c r="Q5" i="19"/>
  <c r="E18" i="20" s="1"/>
  <c r="H6" i="19"/>
  <c r="Q6" i="19"/>
  <c r="E31" i="20"/>
  <c r="H7" i="19"/>
  <c r="Q7" i="19" s="1"/>
  <c r="E29" i="20" s="1"/>
  <c r="H8" i="19"/>
  <c r="Q8" i="19"/>
  <c r="E3" i="20" s="1"/>
  <c r="H9" i="19"/>
  <c r="Q9" i="19" s="1"/>
  <c r="E4" i="20" s="1"/>
  <c r="H10" i="19"/>
  <c r="Q10" i="19"/>
  <c r="E8" i="20" s="1"/>
  <c r="H11" i="19"/>
  <c r="Q11" i="19" s="1"/>
  <c r="E24" i="20" s="1"/>
  <c r="H12" i="19"/>
  <c r="Q12" i="19" s="1"/>
  <c r="E5" i="20" s="1"/>
  <c r="H13" i="19"/>
  <c r="Q13" i="19" s="1"/>
  <c r="E7" i="20" s="1"/>
  <c r="H14" i="19"/>
  <c r="Q14" i="19"/>
  <c r="E25" i="20" s="1"/>
  <c r="H15" i="19"/>
  <c r="Q15" i="19" s="1"/>
  <c r="E23" i="20" s="1"/>
  <c r="H16" i="19"/>
  <c r="Q16" i="19" s="1"/>
  <c r="E11" i="20" s="1"/>
  <c r="H17" i="19"/>
  <c r="Q17" i="19" s="1"/>
  <c r="E17" i="20" s="1"/>
  <c r="H18" i="19"/>
  <c r="Q18" i="19"/>
  <c r="E27" i="20" s="1"/>
  <c r="H19" i="19"/>
  <c r="Q19" i="19" s="1"/>
  <c r="E15" i="20" s="1"/>
  <c r="H20" i="19"/>
  <c r="Q20" i="19" s="1"/>
  <c r="E19" i="20" s="1"/>
  <c r="H21" i="19"/>
  <c r="Q21" i="19" s="1"/>
  <c r="E20" i="20" s="1"/>
  <c r="H22" i="19"/>
  <c r="Q22" i="19"/>
  <c r="E26" i="20" s="1"/>
  <c r="H23" i="19"/>
  <c r="Q23" i="19" s="1"/>
  <c r="E12" i="20" s="1"/>
  <c r="H24" i="19"/>
  <c r="Q24" i="19" s="1"/>
  <c r="E9" i="20" s="1"/>
  <c r="H25" i="19"/>
  <c r="Q25" i="19" s="1"/>
  <c r="E10" i="20" s="1"/>
  <c r="H26" i="19"/>
  <c r="Q26" i="19"/>
  <c r="E28" i="20" s="1"/>
  <c r="H27" i="19"/>
  <c r="H28" i="19"/>
  <c r="Q28" i="19" s="1"/>
  <c r="E13" i="20" s="1"/>
  <c r="H29" i="19"/>
  <c r="Q29" i="19" s="1"/>
  <c r="E14" i="20" s="1"/>
  <c r="H30" i="19"/>
  <c r="Q30" i="19"/>
  <c r="E30" i="20" s="1"/>
  <c r="H31" i="19"/>
  <c r="Q31" i="19" s="1"/>
  <c r="E32" i="20" s="1"/>
  <c r="H32" i="19"/>
  <c r="Q32" i="19" s="1"/>
  <c r="E34" i="20" s="1"/>
  <c r="H33" i="19"/>
  <c r="Q33" i="19" s="1"/>
  <c r="E33" i="20" s="1"/>
  <c r="H34" i="19"/>
  <c r="Q34" i="19"/>
  <c r="E6" i="20" s="1"/>
  <c r="H35" i="19"/>
  <c r="Q35" i="19" s="1"/>
  <c r="H36" i="19"/>
  <c r="H37" i="19"/>
  <c r="Q37" i="19" s="1"/>
  <c r="H38" i="19"/>
  <c r="Q38" i="19"/>
  <c r="H39" i="19"/>
  <c r="H40" i="19"/>
  <c r="Q40" i="19" s="1"/>
  <c r="H41" i="19"/>
  <c r="H42" i="19"/>
  <c r="Q42" i="19" s="1"/>
  <c r="H43" i="19"/>
  <c r="Q43" i="19" s="1"/>
  <c r="H44" i="19"/>
  <c r="Q44" i="19" s="1"/>
  <c r="H45" i="19"/>
  <c r="Q45" i="19" s="1"/>
  <c r="H46" i="19"/>
  <c r="Q46" i="19" s="1"/>
  <c r="H47" i="19"/>
  <c r="H48" i="19"/>
  <c r="Q48" i="19"/>
  <c r="H49" i="19"/>
  <c r="Q49" i="19"/>
  <c r="H50" i="19"/>
  <c r="Q50" i="19"/>
  <c r="H51" i="19"/>
  <c r="Q51" i="19"/>
  <c r="H52" i="19"/>
  <c r="Q52" i="19"/>
  <c r="D36" i="20"/>
  <c r="V6" i="19"/>
  <c r="J31" i="20" s="1"/>
  <c r="V13" i="19"/>
  <c r="J7" i="20" s="1"/>
  <c r="V19" i="19"/>
  <c r="J15" i="20" s="1"/>
  <c r="V21" i="19"/>
  <c r="V23" i="19"/>
  <c r="V25" i="19"/>
  <c r="J10" i="20" s="1"/>
  <c r="V26" i="19"/>
  <c r="J28" i="20" s="1"/>
  <c r="V27" i="19"/>
  <c r="J16" i="20" s="1"/>
  <c r="V29" i="19"/>
  <c r="J14" i="20" s="1"/>
  <c r="V30" i="19"/>
  <c r="J30" i="20" s="1"/>
  <c r="V31" i="19"/>
  <c r="J32" i="20" s="1"/>
  <c r="V33" i="19"/>
  <c r="J33" i="20" s="1"/>
  <c r="V35" i="19"/>
  <c r="V37" i="19"/>
  <c r="V39" i="19"/>
  <c r="V40" i="19"/>
  <c r="V41" i="19"/>
  <c r="V43" i="19"/>
  <c r="V44" i="19"/>
  <c r="V45" i="19"/>
  <c r="V47" i="19"/>
  <c r="V48" i="19"/>
  <c r="V49" i="19"/>
  <c r="V51" i="19"/>
  <c r="V52" i="19"/>
  <c r="U3" i="19"/>
  <c r="U7" i="19"/>
  <c r="I29" i="20" s="1"/>
  <c r="U11" i="19"/>
  <c r="I24" i="20" s="1"/>
  <c r="U13" i="19"/>
  <c r="I7" i="20" s="1"/>
  <c r="U14" i="19"/>
  <c r="I25" i="20" s="1"/>
  <c r="U17" i="19"/>
  <c r="I17" i="20" s="1"/>
  <c r="U18" i="19"/>
  <c r="I27" i="20" s="1"/>
  <c r="U21" i="19"/>
  <c r="U23" i="19"/>
  <c r="U24" i="19"/>
  <c r="U32" i="19"/>
  <c r="I34" i="20" s="1"/>
  <c r="U37" i="19"/>
  <c r="U39" i="19"/>
  <c r="U40" i="19"/>
  <c r="U41" i="19"/>
  <c r="U43" i="19"/>
  <c r="U44" i="19"/>
  <c r="U45" i="19"/>
  <c r="U47" i="19"/>
  <c r="U49" i="19"/>
  <c r="U51" i="19"/>
  <c r="U52" i="19"/>
  <c r="T11" i="19"/>
  <c r="H24" i="20" s="1"/>
  <c r="T21" i="19"/>
  <c r="H20" i="20" s="1"/>
  <c r="T23" i="19"/>
  <c r="T25" i="19"/>
  <c r="H10" i="20" s="1"/>
  <c r="T27" i="19"/>
  <c r="T34" i="19"/>
  <c r="H6" i="20" s="1"/>
  <c r="T37" i="19"/>
  <c r="T38" i="19"/>
  <c r="T42" i="19"/>
  <c r="T43" i="19"/>
  <c r="T49" i="19"/>
  <c r="T51" i="19"/>
  <c r="S11" i="19"/>
  <c r="G24" i="20" s="1"/>
  <c r="S22" i="19"/>
  <c r="G26" i="20"/>
  <c r="S23" i="19"/>
  <c r="G12" i="20" s="1"/>
  <c r="S24" i="19"/>
  <c r="G9" i="20" s="1"/>
  <c r="S26" i="19"/>
  <c r="G28" i="20" s="1"/>
  <c r="S27" i="19"/>
  <c r="G16" i="20" s="1"/>
  <c r="S28" i="19"/>
  <c r="G13" i="20" s="1"/>
  <c r="S30" i="19"/>
  <c r="G30" i="20" s="1"/>
  <c r="S32" i="19"/>
  <c r="G34" i="20" s="1"/>
  <c r="S39" i="19"/>
  <c r="S40" i="19"/>
  <c r="S42" i="19"/>
  <c r="S43" i="19"/>
  <c r="S44" i="19"/>
  <c r="S46" i="19"/>
  <c r="S47" i="19"/>
  <c r="S50" i="19"/>
  <c r="S52" i="19"/>
  <c r="R10" i="19"/>
  <c r="F8" i="20"/>
  <c r="R21" i="19"/>
  <c r="F20" i="20" s="1"/>
  <c r="R25" i="19"/>
  <c r="F10" i="20"/>
  <c r="R27" i="19"/>
  <c r="F16" i="20" s="1"/>
  <c r="R31" i="19"/>
  <c r="F32" i="20"/>
  <c r="R32" i="19"/>
  <c r="F34" i="20" s="1"/>
  <c r="R33" i="19"/>
  <c r="F33" i="20"/>
  <c r="R36" i="19"/>
  <c r="R38" i="19"/>
  <c r="R39" i="19"/>
  <c r="R40" i="19"/>
  <c r="R42" i="19"/>
  <c r="R43" i="19"/>
  <c r="R44" i="19"/>
  <c r="R48" i="19"/>
  <c r="R50" i="19"/>
  <c r="R51" i="19"/>
  <c r="R52" i="19"/>
  <c r="Q27" i="19"/>
  <c r="Q36" i="19"/>
  <c r="Q39" i="19"/>
  <c r="Q41" i="19"/>
  <c r="Q47" i="19"/>
  <c r="C32" i="19"/>
  <c r="D34" i="20" s="1"/>
  <c r="B32" i="19"/>
  <c r="C34" i="20" s="1"/>
  <c r="B34" i="20"/>
  <c r="C33" i="19"/>
  <c r="D33" i="20"/>
  <c r="B33" i="19"/>
  <c r="C33" i="20" s="1"/>
  <c r="B33" i="20"/>
  <c r="C31" i="19"/>
  <c r="D32" i="20" s="1"/>
  <c r="B31" i="19"/>
  <c r="C32" i="20" s="1"/>
  <c r="B32" i="20"/>
  <c r="C6" i="19"/>
  <c r="D31" i="20" s="1"/>
  <c r="B6" i="19"/>
  <c r="C31" i="20"/>
  <c r="B31" i="20"/>
  <c r="C30" i="19"/>
  <c r="D30" i="20" s="1"/>
  <c r="B30" i="19"/>
  <c r="C30" i="20" s="1"/>
  <c r="B30" i="20"/>
  <c r="K29" i="20"/>
  <c r="C7" i="19"/>
  <c r="D29" i="20" s="1"/>
  <c r="B7" i="19"/>
  <c r="C29" i="20" s="1"/>
  <c r="B29" i="20"/>
  <c r="C26" i="19"/>
  <c r="D28" i="20" s="1"/>
  <c r="B26" i="19"/>
  <c r="C28" i="20"/>
  <c r="B28" i="20"/>
  <c r="K27" i="20"/>
  <c r="C18" i="19"/>
  <c r="D27" i="20"/>
  <c r="B18" i="19"/>
  <c r="C27" i="20" s="1"/>
  <c r="B27" i="20"/>
  <c r="K26" i="20"/>
  <c r="C22" i="19"/>
  <c r="D26" i="20" s="1"/>
  <c r="B22" i="19"/>
  <c r="C26" i="20"/>
  <c r="B26" i="20"/>
  <c r="K25" i="20"/>
  <c r="C14" i="19"/>
  <c r="D25" i="20"/>
  <c r="B14" i="19"/>
  <c r="C25" i="20" s="1"/>
  <c r="B25" i="20"/>
  <c r="K24" i="20"/>
  <c r="C11" i="19"/>
  <c r="D24" i="20" s="1"/>
  <c r="B11" i="19"/>
  <c r="C24" i="20"/>
  <c r="B24" i="20"/>
  <c r="K23" i="20"/>
  <c r="C15" i="19"/>
  <c r="D23" i="20"/>
  <c r="B15" i="19"/>
  <c r="C23" i="20" s="1"/>
  <c r="B23" i="20"/>
  <c r="K22" i="20"/>
  <c r="C4" i="19"/>
  <c r="D22" i="20" s="1"/>
  <c r="B4" i="19"/>
  <c r="C22" i="20"/>
  <c r="B22" i="20"/>
  <c r="K21" i="20"/>
  <c r="C3" i="19"/>
  <c r="D21" i="20"/>
  <c r="B3" i="19"/>
  <c r="C21" i="20" s="1"/>
  <c r="B21" i="20"/>
  <c r="K20" i="20"/>
  <c r="J20" i="20"/>
  <c r="I20" i="20"/>
  <c r="C21" i="19"/>
  <c r="D20" i="20" s="1"/>
  <c r="B21" i="19"/>
  <c r="C20" i="20" s="1"/>
  <c r="B20" i="20"/>
  <c r="K19" i="20"/>
  <c r="C20" i="19"/>
  <c r="D19" i="20" s="1"/>
  <c r="B20" i="19"/>
  <c r="C19" i="20" s="1"/>
  <c r="B19" i="20"/>
  <c r="K18" i="20"/>
  <c r="C5" i="19"/>
  <c r="D18" i="20" s="1"/>
  <c r="B5" i="19"/>
  <c r="C18" i="20" s="1"/>
  <c r="B18" i="20"/>
  <c r="K17" i="20"/>
  <c r="C17" i="19"/>
  <c r="D17" i="20" s="1"/>
  <c r="B17" i="19"/>
  <c r="C17" i="20" s="1"/>
  <c r="B17" i="20"/>
  <c r="K16" i="20"/>
  <c r="H16" i="20"/>
  <c r="E16" i="20"/>
  <c r="C27" i="19"/>
  <c r="D16" i="20" s="1"/>
  <c r="B27" i="19"/>
  <c r="C16" i="20" s="1"/>
  <c r="B16" i="20"/>
  <c r="K15" i="20"/>
  <c r="C19" i="19"/>
  <c r="D15" i="20" s="1"/>
  <c r="B19" i="19"/>
  <c r="C15" i="20" s="1"/>
  <c r="B15" i="20"/>
  <c r="C29" i="19"/>
  <c r="D14" i="20" s="1"/>
  <c r="B29" i="19"/>
  <c r="C14" i="20"/>
  <c r="B14" i="20"/>
  <c r="C28" i="19"/>
  <c r="D13" i="20" s="1"/>
  <c r="B28" i="19"/>
  <c r="C13" i="20" s="1"/>
  <c r="B13" i="20"/>
  <c r="K12" i="20"/>
  <c r="J12" i="20"/>
  <c r="I12" i="20"/>
  <c r="H12" i="20"/>
  <c r="C23" i="19"/>
  <c r="D12" i="20" s="1"/>
  <c r="B23" i="19"/>
  <c r="C12" i="20" s="1"/>
  <c r="B12" i="20"/>
  <c r="C16" i="19"/>
  <c r="D11" i="20" s="1"/>
  <c r="B16" i="19"/>
  <c r="C11" i="20"/>
  <c r="B11" i="20"/>
  <c r="K10" i="20"/>
  <c r="C25" i="19"/>
  <c r="D10" i="20"/>
  <c r="B25" i="19"/>
  <c r="C10" i="20" s="1"/>
  <c r="B10" i="20"/>
  <c r="K9" i="20"/>
  <c r="I9" i="20"/>
  <c r="C24" i="19"/>
  <c r="D9" i="20" s="1"/>
  <c r="B24" i="19"/>
  <c r="C9" i="20" s="1"/>
  <c r="B9" i="20"/>
  <c r="K8" i="20"/>
  <c r="C10" i="19"/>
  <c r="D8" i="20" s="1"/>
  <c r="B10" i="19"/>
  <c r="C8" i="20" s="1"/>
  <c r="B8" i="20"/>
  <c r="K7" i="20"/>
  <c r="C13" i="19"/>
  <c r="D7" i="20" s="1"/>
  <c r="B13" i="19"/>
  <c r="C7" i="20" s="1"/>
  <c r="B7" i="20"/>
  <c r="K6" i="20"/>
  <c r="C34" i="19"/>
  <c r="D6" i="20" s="1"/>
  <c r="B34" i="19"/>
  <c r="C6" i="20" s="1"/>
  <c r="B6" i="20"/>
  <c r="K5" i="20"/>
  <c r="C12" i="19"/>
  <c r="D5" i="20" s="1"/>
  <c r="B12" i="19"/>
  <c r="C5" i="20" s="1"/>
  <c r="B5" i="20"/>
  <c r="C9" i="19"/>
  <c r="D4" i="20"/>
  <c r="B9" i="19"/>
  <c r="C4" i="20" s="1"/>
  <c r="B4" i="20"/>
  <c r="C8" i="19"/>
  <c r="D3" i="20" s="1"/>
  <c r="B8" i="19"/>
  <c r="C3" i="20" s="1"/>
  <c r="B3" i="20"/>
  <c r="J2" i="20"/>
  <c r="I2" i="20"/>
  <c r="H2" i="20"/>
  <c r="G2" i="20"/>
  <c r="F2" i="20"/>
  <c r="E2" i="20"/>
  <c r="D2" i="20"/>
  <c r="C2" i="20"/>
  <c r="B2" i="20"/>
  <c r="K1" i="20"/>
  <c r="H1" i="20"/>
  <c r="E1" i="20"/>
  <c r="K25" i="18"/>
  <c r="O54" i="19" s="1"/>
  <c r="J25" i="18"/>
  <c r="N54" i="19"/>
  <c r="K24" i="18"/>
  <c r="L54" i="19" s="1"/>
  <c r="J24" i="18"/>
  <c r="K54" i="19" s="1"/>
  <c r="K23" i="18"/>
  <c r="K26" i="18" s="1"/>
  <c r="F54" i="19" s="1"/>
  <c r="J23" i="18"/>
  <c r="H54" i="19"/>
  <c r="P52" i="19"/>
  <c r="M52" i="19"/>
  <c r="J52" i="19"/>
  <c r="G714" i="18"/>
  <c r="G725" i="18" s="1"/>
  <c r="G52" i="19" s="1"/>
  <c r="G715" i="18"/>
  <c r="G716" i="18"/>
  <c r="G717" i="18"/>
  <c r="G718" i="18"/>
  <c r="G719" i="18"/>
  <c r="G720" i="18"/>
  <c r="G721" i="18"/>
  <c r="G722" i="18"/>
  <c r="G723" i="18"/>
  <c r="G724" i="18"/>
  <c r="F725" i="18"/>
  <c r="F52" i="19"/>
  <c r="E725" i="18"/>
  <c r="E52" i="19"/>
  <c r="C52" i="19"/>
  <c r="B52" i="19"/>
  <c r="A40" i="18"/>
  <c r="A54" i="18"/>
  <c r="P51" i="19"/>
  <c r="M51" i="19"/>
  <c r="J51" i="19"/>
  <c r="G700" i="18"/>
  <c r="G711" i="18" s="1"/>
  <c r="G51" i="19" s="1"/>
  <c r="G701" i="18"/>
  <c r="G702" i="18"/>
  <c r="G703" i="18"/>
  <c r="G704" i="18"/>
  <c r="G705" i="18"/>
  <c r="G706" i="18"/>
  <c r="G707" i="18"/>
  <c r="G708" i="18"/>
  <c r="G709" i="18"/>
  <c r="G710" i="18"/>
  <c r="F711" i="18"/>
  <c r="F51" i="19"/>
  <c r="E711" i="18"/>
  <c r="E51" i="19"/>
  <c r="C51" i="19"/>
  <c r="B51" i="19"/>
  <c r="P50" i="19"/>
  <c r="M50" i="19"/>
  <c r="J50" i="19"/>
  <c r="G686" i="18"/>
  <c r="G697" i="18" s="1"/>
  <c r="G50" i="19" s="1"/>
  <c r="G687" i="18"/>
  <c r="G688" i="18"/>
  <c r="G689" i="18"/>
  <c r="G690" i="18"/>
  <c r="G691" i="18"/>
  <c r="G692" i="18"/>
  <c r="G693" i="18"/>
  <c r="G694" i="18"/>
  <c r="G695" i="18"/>
  <c r="G696" i="18"/>
  <c r="F697" i="18"/>
  <c r="F50" i="19"/>
  <c r="E697" i="18"/>
  <c r="E50" i="19"/>
  <c r="C50" i="19"/>
  <c r="B50" i="19"/>
  <c r="P49" i="19"/>
  <c r="M49" i="19"/>
  <c r="J49" i="19"/>
  <c r="G672" i="18"/>
  <c r="G683" i="18" s="1"/>
  <c r="G49" i="19" s="1"/>
  <c r="G673" i="18"/>
  <c r="G674" i="18"/>
  <c r="G675" i="18"/>
  <c r="G676" i="18"/>
  <c r="G677" i="18"/>
  <c r="G678" i="18"/>
  <c r="G679" i="18"/>
  <c r="G680" i="18"/>
  <c r="G681" i="18"/>
  <c r="G682" i="18"/>
  <c r="F683" i="18"/>
  <c r="F49" i="19"/>
  <c r="E683" i="18"/>
  <c r="E49" i="19"/>
  <c r="C49" i="19"/>
  <c r="B49" i="19"/>
  <c r="P48" i="19"/>
  <c r="M48" i="19"/>
  <c r="J48" i="19"/>
  <c r="G658" i="18"/>
  <c r="G669" i="18" s="1"/>
  <c r="G48" i="19" s="1"/>
  <c r="G659" i="18"/>
  <c r="G660" i="18"/>
  <c r="G661" i="18"/>
  <c r="G662" i="18"/>
  <c r="G663" i="18"/>
  <c r="G664" i="18"/>
  <c r="G665" i="18"/>
  <c r="G666" i="18"/>
  <c r="G667" i="18"/>
  <c r="G668" i="18"/>
  <c r="F669" i="18"/>
  <c r="F48" i="19"/>
  <c r="E669" i="18"/>
  <c r="E48" i="19"/>
  <c r="C48" i="19"/>
  <c r="B48" i="19"/>
  <c r="P47" i="19"/>
  <c r="M47" i="19"/>
  <c r="J47" i="19"/>
  <c r="G644" i="18"/>
  <c r="G655" i="18" s="1"/>
  <c r="G47" i="19" s="1"/>
  <c r="G645" i="18"/>
  <c r="G646" i="18"/>
  <c r="G647" i="18"/>
  <c r="G648" i="18"/>
  <c r="G649" i="18"/>
  <c r="G650" i="18"/>
  <c r="G651" i="18"/>
  <c r="G652" i="18"/>
  <c r="G653" i="18"/>
  <c r="G654" i="18"/>
  <c r="F655" i="18"/>
  <c r="F47" i="19"/>
  <c r="E655" i="18"/>
  <c r="E47" i="19"/>
  <c r="C47" i="19"/>
  <c r="B47" i="19"/>
  <c r="G635" i="18"/>
  <c r="P46" i="19"/>
  <c r="M46" i="19"/>
  <c r="J46" i="19"/>
  <c r="G630" i="18"/>
  <c r="G641" i="18" s="1"/>
  <c r="G46" i="19" s="1"/>
  <c r="G631" i="18"/>
  <c r="G632" i="18"/>
  <c r="G633" i="18"/>
  <c r="G634" i="18"/>
  <c r="G636" i="18"/>
  <c r="G637" i="18"/>
  <c r="G638" i="18"/>
  <c r="G639" i="18"/>
  <c r="G640" i="18"/>
  <c r="F641" i="18"/>
  <c r="F46" i="19"/>
  <c r="E641" i="18"/>
  <c r="E46" i="19"/>
  <c r="C46" i="19"/>
  <c r="B46" i="19"/>
  <c r="P45" i="19"/>
  <c r="M45" i="19"/>
  <c r="G620" i="18"/>
  <c r="J45" i="19"/>
  <c r="G616" i="18"/>
  <c r="G617" i="18"/>
  <c r="G618" i="18"/>
  <c r="G619" i="18"/>
  <c r="G627" i="18" s="1"/>
  <c r="G45" i="19" s="1"/>
  <c r="G621" i="18"/>
  <c r="G622" i="18"/>
  <c r="G623" i="18"/>
  <c r="G624" i="18"/>
  <c r="G625" i="18"/>
  <c r="G626" i="18"/>
  <c r="F627" i="18"/>
  <c r="F45" i="19"/>
  <c r="E627" i="18"/>
  <c r="E45" i="19"/>
  <c r="C45" i="19"/>
  <c r="B45" i="19"/>
  <c r="G602" i="18"/>
  <c r="G613" i="18" s="1"/>
  <c r="G44" i="19" s="1"/>
  <c r="P44" i="19"/>
  <c r="M44" i="19"/>
  <c r="J44" i="19"/>
  <c r="G603" i="18"/>
  <c r="G604" i="18"/>
  <c r="G605" i="18"/>
  <c r="G606" i="18"/>
  <c r="G607" i="18"/>
  <c r="G608" i="18"/>
  <c r="G609" i="18"/>
  <c r="G610" i="18"/>
  <c r="G611" i="18"/>
  <c r="G612" i="18"/>
  <c r="F613" i="18"/>
  <c r="F44" i="19"/>
  <c r="E613" i="18"/>
  <c r="E44" i="19"/>
  <c r="C44" i="19"/>
  <c r="B44" i="19"/>
  <c r="P43" i="19"/>
  <c r="M43" i="19"/>
  <c r="J43" i="19"/>
  <c r="G588" i="18"/>
  <c r="G599" i="18" s="1"/>
  <c r="G43" i="19" s="1"/>
  <c r="G589" i="18"/>
  <c r="G590" i="18"/>
  <c r="G591" i="18"/>
  <c r="G592" i="18"/>
  <c r="G593" i="18"/>
  <c r="G594" i="18"/>
  <c r="G595" i="18"/>
  <c r="G596" i="18"/>
  <c r="G597" i="18"/>
  <c r="G598" i="18"/>
  <c r="F599" i="18"/>
  <c r="F43" i="19"/>
  <c r="E599" i="18"/>
  <c r="E43" i="19"/>
  <c r="C43" i="19"/>
  <c r="B43" i="19"/>
  <c r="P42" i="19"/>
  <c r="M42" i="19"/>
  <c r="J42" i="19"/>
  <c r="G574" i="18"/>
  <c r="G585" i="18" s="1"/>
  <c r="G42" i="19" s="1"/>
  <c r="G575" i="18"/>
  <c r="G576" i="18"/>
  <c r="G577" i="18"/>
  <c r="G578" i="18"/>
  <c r="G579" i="18"/>
  <c r="G580" i="18"/>
  <c r="G581" i="18"/>
  <c r="G582" i="18"/>
  <c r="G583" i="18"/>
  <c r="G584" i="18"/>
  <c r="F585" i="18"/>
  <c r="F42" i="19"/>
  <c r="E585" i="18"/>
  <c r="E42" i="19"/>
  <c r="C42" i="19"/>
  <c r="B42" i="19"/>
  <c r="P41" i="19"/>
  <c r="M41" i="19"/>
  <c r="J41" i="19"/>
  <c r="G560" i="18"/>
  <c r="G571" i="18" s="1"/>
  <c r="G41" i="19" s="1"/>
  <c r="G561" i="18"/>
  <c r="G562" i="18"/>
  <c r="G563" i="18"/>
  <c r="G564" i="18"/>
  <c r="G565" i="18"/>
  <c r="G566" i="18"/>
  <c r="G567" i="18"/>
  <c r="G568" i="18"/>
  <c r="G569" i="18"/>
  <c r="G570" i="18"/>
  <c r="F571" i="18"/>
  <c r="F41" i="19"/>
  <c r="E571" i="18"/>
  <c r="E41" i="19"/>
  <c r="C41" i="19"/>
  <c r="B41" i="19"/>
  <c r="P40" i="19"/>
  <c r="M40" i="19"/>
  <c r="J40" i="19"/>
  <c r="G546" i="18"/>
  <c r="G557" i="18" s="1"/>
  <c r="G40" i="19" s="1"/>
  <c r="G547" i="18"/>
  <c r="G548" i="18"/>
  <c r="G549" i="18"/>
  <c r="G550" i="18"/>
  <c r="G551" i="18"/>
  <c r="G552" i="18"/>
  <c r="G553" i="18"/>
  <c r="G554" i="18"/>
  <c r="G555" i="18"/>
  <c r="G556" i="18"/>
  <c r="F557" i="18"/>
  <c r="F40" i="19"/>
  <c r="E557" i="18"/>
  <c r="E40" i="19"/>
  <c r="C40" i="19"/>
  <c r="B40" i="19"/>
  <c r="P39" i="19"/>
  <c r="M39" i="19"/>
  <c r="J39" i="19"/>
  <c r="G532" i="18"/>
  <c r="G543" i="18" s="1"/>
  <c r="G39" i="19" s="1"/>
  <c r="G533" i="18"/>
  <c r="G534" i="18"/>
  <c r="G535" i="18"/>
  <c r="G536" i="18"/>
  <c r="G537" i="18"/>
  <c r="G538" i="18"/>
  <c r="G539" i="18"/>
  <c r="G540" i="18"/>
  <c r="G541" i="18"/>
  <c r="G542" i="18"/>
  <c r="F543" i="18"/>
  <c r="F39" i="19"/>
  <c r="E543" i="18"/>
  <c r="E39" i="19"/>
  <c r="C39" i="19"/>
  <c r="B39" i="19"/>
  <c r="P38" i="19"/>
  <c r="M38" i="19"/>
  <c r="J38" i="19"/>
  <c r="G518" i="18"/>
  <c r="G529" i="18" s="1"/>
  <c r="G38" i="19" s="1"/>
  <c r="G519" i="18"/>
  <c r="G520" i="18"/>
  <c r="G521" i="18"/>
  <c r="G522" i="18"/>
  <c r="G523" i="18"/>
  <c r="G524" i="18"/>
  <c r="G525" i="18"/>
  <c r="G526" i="18"/>
  <c r="G527" i="18"/>
  <c r="G528" i="18"/>
  <c r="F529" i="18"/>
  <c r="F38" i="19"/>
  <c r="E529" i="18"/>
  <c r="E38" i="19"/>
  <c r="C38" i="19"/>
  <c r="B38" i="19"/>
  <c r="P37" i="19"/>
  <c r="M37" i="19"/>
  <c r="J37" i="19"/>
  <c r="G504" i="18"/>
  <c r="G515" i="18" s="1"/>
  <c r="G37" i="19" s="1"/>
  <c r="G505" i="18"/>
  <c r="G506" i="18"/>
  <c r="G507" i="18"/>
  <c r="G508" i="18"/>
  <c r="G509" i="18"/>
  <c r="G510" i="18"/>
  <c r="G511" i="18"/>
  <c r="G512" i="18"/>
  <c r="G513" i="18"/>
  <c r="G514" i="18"/>
  <c r="F515" i="18"/>
  <c r="F37" i="19"/>
  <c r="E515" i="18"/>
  <c r="E37" i="19"/>
  <c r="C37" i="19"/>
  <c r="B37" i="19"/>
  <c r="P36" i="19"/>
  <c r="M36" i="19"/>
  <c r="G490" i="18"/>
  <c r="G491" i="18"/>
  <c r="G492" i="18"/>
  <c r="G493" i="18"/>
  <c r="G494" i="18"/>
  <c r="G495" i="18"/>
  <c r="G496" i="18"/>
  <c r="G497" i="18"/>
  <c r="G498" i="18"/>
  <c r="G499" i="18"/>
  <c r="G500" i="18"/>
  <c r="F501" i="18"/>
  <c r="F36" i="19" s="1"/>
  <c r="E501" i="18"/>
  <c r="E36" i="19"/>
  <c r="C36" i="19"/>
  <c r="B36" i="19"/>
  <c r="P35" i="19"/>
  <c r="G35" i="18"/>
  <c r="P3" i="19" s="1"/>
  <c r="G36" i="18"/>
  <c r="G44" i="18"/>
  <c r="G48" i="18"/>
  <c r="P4" i="19" s="1"/>
  <c r="G49" i="18"/>
  <c r="G50" i="18"/>
  <c r="G56" i="18"/>
  <c r="G58" i="18"/>
  <c r="P5" i="19" s="1"/>
  <c r="G61" i="18"/>
  <c r="G64" i="18"/>
  <c r="P6" i="19"/>
  <c r="P7" i="19"/>
  <c r="G103" i="18"/>
  <c r="G105" i="18"/>
  <c r="P8" i="19"/>
  <c r="G119" i="18"/>
  <c r="P9" i="19"/>
  <c r="P10" i="19"/>
  <c r="G140" i="18"/>
  <c r="P11" i="19" s="1"/>
  <c r="G159" i="18"/>
  <c r="P12" i="19" s="1"/>
  <c r="G161" i="18"/>
  <c r="G162" i="18"/>
  <c r="G171" i="18"/>
  <c r="P13" i="19"/>
  <c r="P14" i="19"/>
  <c r="G198" i="18"/>
  <c r="G203" i="18"/>
  <c r="P15" i="19"/>
  <c r="G213" i="18"/>
  <c r="P16" i="19" s="1"/>
  <c r="G227" i="18"/>
  <c r="P17" i="19"/>
  <c r="G238" i="18"/>
  <c r="P18" i="19" s="1"/>
  <c r="G240" i="18"/>
  <c r="G241" i="18"/>
  <c r="G255" i="18"/>
  <c r="P19" i="19" s="1"/>
  <c r="G272" i="18"/>
  <c r="G274" i="18"/>
  <c r="P20" i="19"/>
  <c r="P21" i="19"/>
  <c r="P22" i="19"/>
  <c r="P23" i="19"/>
  <c r="P24" i="19"/>
  <c r="G336" i="18"/>
  <c r="G344" i="18"/>
  <c r="P25" i="19"/>
  <c r="G350" i="18"/>
  <c r="P26" i="19" s="1"/>
  <c r="P27" i="19"/>
  <c r="G378" i="18"/>
  <c r="G389" i="18" s="1"/>
  <c r="G28" i="19" s="1"/>
  <c r="P28" i="19"/>
  <c r="G392" i="18"/>
  <c r="G396" i="18"/>
  <c r="P29" i="19"/>
  <c r="G410" i="18"/>
  <c r="P30" i="19" s="1"/>
  <c r="P31" i="19"/>
  <c r="P32" i="19"/>
  <c r="P33" i="19"/>
  <c r="P34" i="19"/>
  <c r="M35" i="19"/>
  <c r="J35" i="19"/>
  <c r="G476" i="18"/>
  <c r="G477" i="18"/>
  <c r="G478" i="18"/>
  <c r="G479" i="18"/>
  <c r="G480" i="18"/>
  <c r="G481" i="18"/>
  <c r="G482" i="18"/>
  <c r="G483" i="18"/>
  <c r="G484" i="18"/>
  <c r="G485" i="18"/>
  <c r="G486" i="18"/>
  <c r="G487" i="18"/>
  <c r="G35" i="19" s="1"/>
  <c r="F487" i="18"/>
  <c r="F35" i="19"/>
  <c r="E487" i="18"/>
  <c r="E35" i="19" s="1"/>
  <c r="C35" i="19"/>
  <c r="B35" i="19"/>
  <c r="M34" i="19"/>
  <c r="J34" i="19"/>
  <c r="G462" i="18"/>
  <c r="G463" i="18"/>
  <c r="G464" i="18"/>
  <c r="G465" i="18"/>
  <c r="G466" i="18"/>
  <c r="G467" i="18"/>
  <c r="G468" i="18"/>
  <c r="G469" i="18"/>
  <c r="G470" i="18"/>
  <c r="G471" i="18"/>
  <c r="G472" i="18"/>
  <c r="F473" i="18"/>
  <c r="F34" i="19"/>
  <c r="E473" i="18"/>
  <c r="E34" i="19"/>
  <c r="M33" i="19"/>
  <c r="J33" i="19"/>
  <c r="G448" i="18"/>
  <c r="G449" i="18"/>
  <c r="G450" i="18"/>
  <c r="G451" i="18"/>
  <c r="G452" i="18"/>
  <c r="G453" i="18"/>
  <c r="G454" i="18"/>
  <c r="G455" i="18"/>
  <c r="G456" i="18"/>
  <c r="G457" i="18"/>
  <c r="G458" i="18"/>
  <c r="F459" i="18"/>
  <c r="F33" i="19"/>
  <c r="E459" i="18"/>
  <c r="E33" i="19" s="1"/>
  <c r="M32" i="19"/>
  <c r="J32" i="19"/>
  <c r="G434" i="18"/>
  <c r="G445" i="18" s="1"/>
  <c r="G32" i="19" s="1"/>
  <c r="G435" i="18"/>
  <c r="G436" i="18"/>
  <c r="G437" i="18"/>
  <c r="G438" i="18"/>
  <c r="G439" i="18"/>
  <c r="G440" i="18"/>
  <c r="G441" i="18"/>
  <c r="G442" i="18"/>
  <c r="G443" i="18"/>
  <c r="G444" i="18"/>
  <c r="F445" i="18"/>
  <c r="F32" i="19"/>
  <c r="E445" i="18"/>
  <c r="E32" i="19"/>
  <c r="M31" i="19"/>
  <c r="J31" i="19"/>
  <c r="G420" i="18"/>
  <c r="G421" i="18"/>
  <c r="G422" i="18"/>
  <c r="G423" i="18"/>
  <c r="G424" i="18"/>
  <c r="G425" i="18"/>
  <c r="G426" i="18"/>
  <c r="G427" i="18"/>
  <c r="G428" i="18"/>
  <c r="G429" i="18"/>
  <c r="G430" i="18"/>
  <c r="F431" i="18"/>
  <c r="F31" i="19"/>
  <c r="E431" i="18"/>
  <c r="E31" i="19" s="1"/>
  <c r="M30" i="19"/>
  <c r="J30" i="19"/>
  <c r="G406" i="18"/>
  <c r="G407" i="18"/>
  <c r="G408" i="18"/>
  <c r="G409" i="18"/>
  <c r="G411" i="18"/>
  <c r="G412" i="18"/>
  <c r="G413" i="18"/>
  <c r="G414" i="18"/>
  <c r="G415" i="18"/>
  <c r="G416" i="18"/>
  <c r="F417" i="18"/>
  <c r="F30" i="19"/>
  <c r="E417" i="18"/>
  <c r="E30" i="19" s="1"/>
  <c r="M29" i="19"/>
  <c r="G393" i="18"/>
  <c r="J29" i="19"/>
  <c r="G394" i="18"/>
  <c r="G395" i="18"/>
  <c r="G397" i="18"/>
  <c r="G398" i="18"/>
  <c r="G399" i="18"/>
  <c r="G400" i="18"/>
  <c r="G401" i="18"/>
  <c r="G402" i="18"/>
  <c r="F403" i="18"/>
  <c r="F29" i="19"/>
  <c r="E403" i="18"/>
  <c r="E29" i="19"/>
  <c r="M28" i="19"/>
  <c r="J28" i="19"/>
  <c r="G379" i="18"/>
  <c r="G380" i="18"/>
  <c r="G381" i="18"/>
  <c r="G382" i="18"/>
  <c r="G383" i="18"/>
  <c r="G384" i="18"/>
  <c r="G385" i="18"/>
  <c r="G386" i="18"/>
  <c r="G387" i="18"/>
  <c r="G388" i="18"/>
  <c r="F389" i="18"/>
  <c r="F28" i="19"/>
  <c r="E389" i="18"/>
  <c r="E28" i="19"/>
  <c r="M27" i="19"/>
  <c r="J27" i="19"/>
  <c r="G364" i="18"/>
  <c r="G365" i="18"/>
  <c r="G366" i="18"/>
  <c r="G367" i="18"/>
  <c r="G368" i="18"/>
  <c r="G369" i="18"/>
  <c r="G370" i="18"/>
  <c r="G371" i="18"/>
  <c r="G372" i="18"/>
  <c r="G373" i="18"/>
  <c r="G374" i="18"/>
  <c r="G375" i="18"/>
  <c r="G27" i="19" s="1"/>
  <c r="F375" i="18"/>
  <c r="F27" i="19"/>
  <c r="E375" i="18"/>
  <c r="E27" i="19" s="1"/>
  <c r="M26" i="19"/>
  <c r="J26" i="19"/>
  <c r="G351" i="18"/>
  <c r="G352" i="18"/>
  <c r="G353" i="18"/>
  <c r="G354" i="18"/>
  <c r="G355" i="18"/>
  <c r="G356" i="18"/>
  <c r="G357" i="18"/>
  <c r="G358" i="18"/>
  <c r="G359" i="18"/>
  <c r="G360" i="18"/>
  <c r="F361" i="18"/>
  <c r="F26" i="19" s="1"/>
  <c r="E361" i="18"/>
  <c r="E26" i="19"/>
  <c r="M25" i="19"/>
  <c r="J25" i="19"/>
  <c r="G337" i="18"/>
  <c r="G338" i="18"/>
  <c r="G339" i="18"/>
  <c r="G347" i="18" s="1"/>
  <c r="G25" i="19" s="1"/>
  <c r="G340" i="18"/>
  <c r="G341" i="18"/>
  <c r="G342" i="18"/>
  <c r="G343" i="18"/>
  <c r="G345" i="18"/>
  <c r="G346" i="18"/>
  <c r="F347" i="18"/>
  <c r="F25" i="19"/>
  <c r="E347" i="18"/>
  <c r="E25" i="19"/>
  <c r="M24" i="19"/>
  <c r="J24" i="19"/>
  <c r="G322" i="18"/>
  <c r="G333" i="18" s="1"/>
  <c r="G24" i="19" s="1"/>
  <c r="G323" i="18"/>
  <c r="G324" i="18"/>
  <c r="G325" i="18"/>
  <c r="G326" i="18"/>
  <c r="G327" i="18"/>
  <c r="G328" i="18"/>
  <c r="G329" i="18"/>
  <c r="G330" i="18"/>
  <c r="G331" i="18"/>
  <c r="G332" i="18"/>
  <c r="F333" i="18"/>
  <c r="F24" i="19" s="1"/>
  <c r="E333" i="18"/>
  <c r="E24" i="19"/>
  <c r="M23" i="19"/>
  <c r="J23" i="19"/>
  <c r="G308" i="18"/>
  <c r="G319" i="18" s="1"/>
  <c r="G23" i="19" s="1"/>
  <c r="G309" i="18"/>
  <c r="G310" i="18"/>
  <c r="G311" i="18"/>
  <c r="G312" i="18"/>
  <c r="G313" i="18"/>
  <c r="G314" i="18"/>
  <c r="G315" i="18"/>
  <c r="G316" i="18"/>
  <c r="G317" i="18"/>
  <c r="G318" i="18"/>
  <c r="F319" i="18"/>
  <c r="F23" i="19"/>
  <c r="E319" i="18"/>
  <c r="E23" i="19"/>
  <c r="M22" i="19"/>
  <c r="J22" i="19"/>
  <c r="F22" i="19"/>
  <c r="E22" i="19"/>
  <c r="M21" i="19"/>
  <c r="J21" i="19"/>
  <c r="G280" i="18"/>
  <c r="G281" i="18"/>
  <c r="G282" i="18"/>
  <c r="G283" i="18"/>
  <c r="G284" i="18"/>
  <c r="G285" i="18"/>
  <c r="G286" i="18"/>
  <c r="G287" i="18"/>
  <c r="G288" i="18"/>
  <c r="G289" i="18"/>
  <c r="G290" i="18"/>
  <c r="G291" i="18"/>
  <c r="G21" i="19" s="1"/>
  <c r="F291" i="18"/>
  <c r="F21" i="19"/>
  <c r="E291" i="18"/>
  <c r="E21" i="19" s="1"/>
  <c r="G266" i="18"/>
  <c r="G267" i="18"/>
  <c r="G268" i="18"/>
  <c r="G269" i="18"/>
  <c r="G270" i="18"/>
  <c r="G271" i="18"/>
  <c r="J20" i="19" s="1"/>
  <c r="G273" i="18"/>
  <c r="G275" i="18"/>
  <c r="G276" i="18"/>
  <c r="F277" i="18"/>
  <c r="F20" i="19" s="1"/>
  <c r="E277" i="18"/>
  <c r="E20" i="19"/>
  <c r="G254" i="18"/>
  <c r="M19" i="19" s="1"/>
  <c r="G256" i="18"/>
  <c r="G257" i="18"/>
  <c r="G252" i="18"/>
  <c r="J19" i="19" s="1"/>
  <c r="G253" i="18"/>
  <c r="G259" i="18"/>
  <c r="G258" i="18"/>
  <c r="G260" i="18"/>
  <c r="G261" i="18"/>
  <c r="G262" i="18"/>
  <c r="F263" i="18"/>
  <c r="F19" i="19" s="1"/>
  <c r="E263" i="18"/>
  <c r="E19" i="19"/>
  <c r="J18" i="19"/>
  <c r="G239" i="18"/>
  <c r="G242" i="18"/>
  <c r="M18" i="19"/>
  <c r="G243" i="18"/>
  <c r="G244" i="18"/>
  <c r="G245" i="18"/>
  <c r="G246" i="18"/>
  <c r="G247" i="18"/>
  <c r="G248" i="18"/>
  <c r="F249" i="18"/>
  <c r="F18" i="19"/>
  <c r="E249" i="18"/>
  <c r="E18" i="19" s="1"/>
  <c r="G224" i="18"/>
  <c r="G225" i="18"/>
  <c r="J17" i="19"/>
  <c r="G226" i="18"/>
  <c r="G231" i="18"/>
  <c r="M17" i="19"/>
  <c r="G228" i="18"/>
  <c r="G229" i="18"/>
  <c r="G230" i="18"/>
  <c r="G232" i="18"/>
  <c r="G233" i="18"/>
  <c r="G234" i="18"/>
  <c r="F235" i="18"/>
  <c r="F17" i="19"/>
  <c r="E235" i="18"/>
  <c r="E17" i="19" s="1"/>
  <c r="G210" i="18"/>
  <c r="G211" i="18"/>
  <c r="G212" i="18"/>
  <c r="M16" i="19" s="1"/>
  <c r="G214" i="18"/>
  <c r="G215" i="18"/>
  <c r="G216" i="18"/>
  <c r="G217" i="18"/>
  <c r="G218" i="18"/>
  <c r="G219" i="18"/>
  <c r="G220" i="18"/>
  <c r="F221" i="18"/>
  <c r="F16" i="19"/>
  <c r="E221" i="18"/>
  <c r="E16" i="19"/>
  <c r="G197" i="18"/>
  <c r="M15" i="19"/>
  <c r="J15" i="19"/>
  <c r="G196" i="18"/>
  <c r="G199" i="18"/>
  <c r="G200" i="18"/>
  <c r="G201" i="18"/>
  <c r="G202" i="18"/>
  <c r="G204" i="18"/>
  <c r="G205" i="18"/>
  <c r="G206" i="18"/>
  <c r="G207" i="18"/>
  <c r="G15" i="19" s="1"/>
  <c r="F207" i="18"/>
  <c r="F15" i="19"/>
  <c r="E207" i="18"/>
  <c r="E15" i="19" s="1"/>
  <c r="M14" i="19"/>
  <c r="G182" i="18"/>
  <c r="G193" i="18" s="1"/>
  <c r="G14" i="19" s="1"/>
  <c r="G183" i="18"/>
  <c r="G184" i="18"/>
  <c r="G185" i="18"/>
  <c r="G186" i="18"/>
  <c r="G187" i="18"/>
  <c r="G188" i="18"/>
  <c r="G189" i="18"/>
  <c r="G190" i="18"/>
  <c r="G191" i="18"/>
  <c r="G192" i="18"/>
  <c r="J14" i="19"/>
  <c r="F193" i="18"/>
  <c r="F14" i="19"/>
  <c r="E193" i="18"/>
  <c r="E14" i="19"/>
  <c r="G168" i="18"/>
  <c r="G169" i="18"/>
  <c r="J13" i="19"/>
  <c r="G170" i="18"/>
  <c r="M13" i="19" s="1"/>
  <c r="G172" i="18"/>
  <c r="G173" i="18"/>
  <c r="G174" i="18"/>
  <c r="G175" i="18"/>
  <c r="G176" i="18"/>
  <c r="G177" i="18"/>
  <c r="G178" i="18"/>
  <c r="F179" i="18"/>
  <c r="F13" i="19"/>
  <c r="E179" i="18"/>
  <c r="E13" i="19"/>
  <c r="G154" i="18"/>
  <c r="G155" i="18"/>
  <c r="G156" i="18"/>
  <c r="G157" i="18"/>
  <c r="G158" i="18"/>
  <c r="J12" i="19"/>
  <c r="G160" i="18"/>
  <c r="G163" i="18"/>
  <c r="G164" i="18"/>
  <c r="F165" i="18"/>
  <c r="F12" i="19"/>
  <c r="E165" i="18"/>
  <c r="E12" i="19" s="1"/>
  <c r="G141" i="18"/>
  <c r="G142" i="18"/>
  <c r="G143" i="18"/>
  <c r="M11" i="19" s="1"/>
  <c r="G144" i="18"/>
  <c r="G145" i="18"/>
  <c r="G146" i="18"/>
  <c r="G147" i="18"/>
  <c r="G148" i="18"/>
  <c r="G149" i="18"/>
  <c r="G150" i="18"/>
  <c r="G151" i="18"/>
  <c r="G11" i="19" s="1"/>
  <c r="J11" i="19"/>
  <c r="F151" i="18"/>
  <c r="F11" i="19" s="1"/>
  <c r="E151" i="18"/>
  <c r="E11" i="19"/>
  <c r="G126" i="18"/>
  <c r="J10" i="19" s="1"/>
  <c r="G127" i="18"/>
  <c r="G128" i="18"/>
  <c r="G129" i="18"/>
  <c r="G130" i="18"/>
  <c r="G131" i="18"/>
  <c r="G132" i="18"/>
  <c r="G133" i="18"/>
  <c r="M10" i="19" s="1"/>
  <c r="G134" i="18"/>
  <c r="G135" i="18"/>
  <c r="G136" i="18"/>
  <c r="F137" i="18"/>
  <c r="F10" i="19"/>
  <c r="E137" i="18"/>
  <c r="E10" i="19"/>
  <c r="M9" i="19"/>
  <c r="G112" i="18"/>
  <c r="G113" i="18"/>
  <c r="G114" i="18"/>
  <c r="G115" i="18"/>
  <c r="G116" i="18"/>
  <c r="G117" i="18"/>
  <c r="G118" i="18"/>
  <c r="G120" i="18"/>
  <c r="G121" i="18"/>
  <c r="G122" i="18"/>
  <c r="F123" i="18"/>
  <c r="F9" i="19" s="1"/>
  <c r="E123" i="18"/>
  <c r="E9" i="19"/>
  <c r="J8" i="19"/>
  <c r="G98" i="18"/>
  <c r="M8" i="19"/>
  <c r="G99" i="18"/>
  <c r="G100" i="18"/>
  <c r="G101" i="18"/>
  <c r="G102" i="18"/>
  <c r="G104" i="18"/>
  <c r="G106" i="18"/>
  <c r="G107" i="18"/>
  <c r="G108" i="18"/>
  <c r="F109" i="18"/>
  <c r="F8" i="19"/>
  <c r="E109" i="18"/>
  <c r="E8" i="19"/>
  <c r="M7" i="19"/>
  <c r="G84" i="18"/>
  <c r="G95" i="18" s="1"/>
  <c r="G7" i="19" s="1"/>
  <c r="G85" i="18"/>
  <c r="G86" i="18"/>
  <c r="G87" i="18"/>
  <c r="G88" i="18"/>
  <c r="G89" i="18"/>
  <c r="G90" i="18"/>
  <c r="G91" i="18"/>
  <c r="G92" i="18"/>
  <c r="G93" i="18"/>
  <c r="G94" i="18"/>
  <c r="F95" i="18"/>
  <c r="F7" i="19"/>
  <c r="E95" i="18"/>
  <c r="E7" i="19"/>
  <c r="G72" i="18"/>
  <c r="J6" i="19"/>
  <c r="G70" i="18"/>
  <c r="M6" i="19" s="1"/>
  <c r="G71" i="18"/>
  <c r="G73" i="18"/>
  <c r="G74" i="18"/>
  <c r="G75" i="18"/>
  <c r="G76" i="18"/>
  <c r="G77" i="18"/>
  <c r="G78" i="18"/>
  <c r="G79" i="18"/>
  <c r="G80" i="18"/>
  <c r="F81" i="18"/>
  <c r="F6" i="19"/>
  <c r="E81" i="18"/>
  <c r="E6" i="19" s="1"/>
  <c r="G57" i="18"/>
  <c r="G59" i="18"/>
  <c r="G60" i="18"/>
  <c r="G62" i="18"/>
  <c r="G63" i="18"/>
  <c r="G65" i="18"/>
  <c r="G66" i="18"/>
  <c r="F67" i="18"/>
  <c r="F5" i="19"/>
  <c r="E67" i="18"/>
  <c r="E5" i="19"/>
  <c r="J4" i="19"/>
  <c r="G42" i="18"/>
  <c r="G53" i="18" s="1"/>
  <c r="G4" i="19" s="1"/>
  <c r="G43" i="18"/>
  <c r="G45" i="18"/>
  <c r="G46" i="18"/>
  <c r="G47" i="18"/>
  <c r="G51" i="18"/>
  <c r="G52" i="18"/>
  <c r="F53" i="18"/>
  <c r="F4" i="19"/>
  <c r="A4" i="19"/>
  <c r="J3" i="19"/>
  <c r="G28" i="18"/>
  <c r="G29" i="18"/>
  <c r="G30" i="18"/>
  <c r="G31" i="18"/>
  <c r="G32" i="18"/>
  <c r="G33" i="18"/>
  <c r="G34" i="18"/>
  <c r="G37" i="18"/>
  <c r="G38" i="18"/>
  <c r="F39" i="18"/>
  <c r="F3" i="19" s="1"/>
  <c r="A3" i="19"/>
  <c r="E53" i="18"/>
  <c r="E4" i="19"/>
  <c r="E39" i="18"/>
  <c r="E3" i="19"/>
  <c r="J1" i="20"/>
  <c r="I1" i="20"/>
  <c r="G1" i="20"/>
  <c r="F1" i="20"/>
  <c r="A80" i="18"/>
  <c r="A94" i="18"/>
  <c r="A108" i="18" s="1"/>
  <c r="A122" i="18" s="1"/>
  <c r="A136" i="18" s="1"/>
  <c r="A150" i="18" s="1"/>
  <c r="A79" i="18"/>
  <c r="A93" i="18"/>
  <c r="A107" i="18"/>
  <c r="A121" i="18"/>
  <c r="A135" i="18" s="1"/>
  <c r="A149" i="18" s="1"/>
  <c r="A78" i="18"/>
  <c r="A92" i="18"/>
  <c r="A106" i="18" s="1"/>
  <c r="A120" i="18" s="1"/>
  <c r="A134" i="18" s="1"/>
  <c r="A148" i="18" s="1"/>
  <c r="A77" i="18"/>
  <c r="A91" i="18"/>
  <c r="A105" i="18"/>
  <c r="A119" i="18"/>
  <c r="A133" i="18" s="1"/>
  <c r="A147" i="18" s="1"/>
  <c r="A76" i="18"/>
  <c r="A90" i="18"/>
  <c r="A104" i="18" s="1"/>
  <c r="A118" i="18" s="1"/>
  <c r="A132" i="18" s="1"/>
  <c r="A146" i="18" s="1"/>
  <c r="A75" i="18"/>
  <c r="A89" i="18"/>
  <c r="A103" i="18"/>
  <c r="A117" i="18"/>
  <c r="A131" i="18" s="1"/>
  <c r="A145" i="18" s="1"/>
  <c r="A74" i="18"/>
  <c r="A88" i="18"/>
  <c r="A102" i="18" s="1"/>
  <c r="A116" i="18" s="1"/>
  <c r="A130" i="18" s="1"/>
  <c r="A144" i="18" s="1"/>
  <c r="A73" i="18"/>
  <c r="A87" i="18"/>
  <c r="A101" i="18"/>
  <c r="A115" i="18"/>
  <c r="A129" i="18" s="1"/>
  <c r="A143" i="18" s="1"/>
  <c r="A72" i="18"/>
  <c r="A86" i="18"/>
  <c r="A100" i="18" s="1"/>
  <c r="A114" i="18" s="1"/>
  <c r="A128" i="18" s="1"/>
  <c r="A142" i="18" s="1"/>
  <c r="A70" i="18"/>
  <c r="A84" i="18"/>
  <c r="A98" i="18"/>
  <c r="A112" i="18"/>
  <c r="A126" i="18" s="1"/>
  <c r="A140" i="18" s="1"/>
  <c r="A71" i="18"/>
  <c r="A85" i="18"/>
  <c r="A99" i="18" s="1"/>
  <c r="A113" i="18" s="1"/>
  <c r="A127" i="18" s="1"/>
  <c r="A141" i="18" s="1"/>
  <c r="G5" i="18"/>
  <c r="F6" i="18"/>
  <c r="G6" i="18"/>
  <c r="G16" i="18" s="1"/>
  <c r="G7" i="18"/>
  <c r="G8" i="18"/>
  <c r="G9" i="18"/>
  <c r="G10" i="18"/>
  <c r="G11" i="18"/>
  <c r="G12" i="18"/>
  <c r="G13" i="18"/>
  <c r="G14" i="18"/>
  <c r="G15" i="18"/>
  <c r="F16" i="18"/>
  <c r="E16" i="18"/>
  <c r="K5" i="13"/>
  <c r="K6" i="13"/>
  <c r="K7" i="13"/>
  <c r="K8" i="13"/>
  <c r="K9" i="13"/>
  <c r="K10" i="13"/>
  <c r="K12" i="13"/>
  <c r="K15" i="13"/>
  <c r="K16" i="13"/>
  <c r="K17" i="13"/>
  <c r="K18" i="13"/>
  <c r="K19" i="13"/>
  <c r="K20" i="13"/>
  <c r="K21" i="13"/>
  <c r="K22" i="13"/>
  <c r="K23" i="13"/>
  <c r="K24" i="13"/>
  <c r="K25" i="13"/>
  <c r="K26" i="13"/>
  <c r="K27" i="13"/>
  <c r="K29" i="13"/>
  <c r="P52" i="11"/>
  <c r="O52" i="11"/>
  <c r="V52" i="11"/>
  <c r="N52" i="11"/>
  <c r="M52" i="1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L52" i="11"/>
  <c r="U52" i="11" s="1"/>
  <c r="K52" i="11"/>
  <c r="R52" i="11"/>
  <c r="J52" i="11"/>
  <c r="I52" i="11"/>
  <c r="T52" i="11"/>
  <c r="H52" i="11"/>
  <c r="C52" i="11"/>
  <c r="B52" i="11"/>
  <c r="A247" i="6"/>
  <c r="A265" i="6"/>
  <c r="A283" i="6"/>
  <c r="A301" i="6" s="1"/>
  <c r="A319" i="6" s="1"/>
  <c r="A337" i="6" s="1"/>
  <c r="A355" i="6" s="1"/>
  <c r="A373" i="6" s="1"/>
  <c r="A391" i="6" s="1"/>
  <c r="A409" i="6" s="1"/>
  <c r="A427" i="6" s="1"/>
  <c r="A445" i="6" s="1"/>
  <c r="A463" i="6" s="1"/>
  <c r="A481" i="6" s="1"/>
  <c r="A499" i="6" s="1"/>
  <c r="A517" i="6" s="1"/>
  <c r="A535" i="6" s="1"/>
  <c r="A553" i="6" s="1"/>
  <c r="P51" i="11"/>
  <c r="O51" i="11"/>
  <c r="N51" i="11"/>
  <c r="L51" i="11"/>
  <c r="U51" i="11" s="1"/>
  <c r="K51" i="11"/>
  <c r="R51" i="11"/>
  <c r="J51" i="11"/>
  <c r="I51" i="11"/>
  <c r="H51" i="11"/>
  <c r="Q51" i="11"/>
  <c r="C51" i="11"/>
  <c r="B51" i="11"/>
  <c r="P50" i="11"/>
  <c r="O50" i="11"/>
  <c r="V50" i="11" s="1"/>
  <c r="N50" i="11"/>
  <c r="L50" i="11"/>
  <c r="U50" i="11"/>
  <c r="K50" i="11"/>
  <c r="R50" i="11"/>
  <c r="J50" i="11"/>
  <c r="I50" i="11"/>
  <c r="H50" i="11"/>
  <c r="C50" i="11"/>
  <c r="B50" i="11"/>
  <c r="P49" i="11"/>
  <c r="O49" i="11"/>
  <c r="N49" i="11"/>
  <c r="S49" i="11"/>
  <c r="L49" i="11"/>
  <c r="K49" i="11"/>
  <c r="J49" i="11"/>
  <c r="I49" i="11"/>
  <c r="H49" i="11"/>
  <c r="Q49" i="11"/>
  <c r="C49" i="11"/>
  <c r="B49" i="11"/>
  <c r="P48" i="11"/>
  <c r="O48" i="11"/>
  <c r="N48" i="11"/>
  <c r="L48" i="11"/>
  <c r="U48" i="11"/>
  <c r="K48" i="11"/>
  <c r="J48" i="11"/>
  <c r="I48" i="11"/>
  <c r="H48" i="11"/>
  <c r="Q48" i="11"/>
  <c r="C48" i="11"/>
  <c r="B48" i="11"/>
  <c r="P47" i="11"/>
  <c r="O47" i="11"/>
  <c r="V47" i="11" s="1"/>
  <c r="N47" i="11"/>
  <c r="L47" i="11"/>
  <c r="U47" i="11"/>
  <c r="K47" i="11"/>
  <c r="R47" i="11"/>
  <c r="J47" i="11"/>
  <c r="I47" i="11"/>
  <c r="T47" i="11" s="1"/>
  <c r="H47" i="11"/>
  <c r="Q47" i="11"/>
  <c r="C47" i="11"/>
  <c r="B47" i="11"/>
  <c r="P46" i="11"/>
  <c r="O46" i="11"/>
  <c r="N46" i="11"/>
  <c r="S46" i="11"/>
  <c r="L46" i="11"/>
  <c r="U46" i="11"/>
  <c r="K46" i="11"/>
  <c r="J46" i="11"/>
  <c r="I46" i="11"/>
  <c r="H46" i="11"/>
  <c r="Q46" i="11" s="1"/>
  <c r="C46" i="11"/>
  <c r="B46" i="11"/>
  <c r="P45" i="11"/>
  <c r="O45" i="11"/>
  <c r="N45" i="11"/>
  <c r="S45" i="11"/>
  <c r="L45" i="11"/>
  <c r="K45" i="11"/>
  <c r="R45" i="11"/>
  <c r="J45" i="11"/>
  <c r="I45" i="11"/>
  <c r="T45" i="11"/>
  <c r="H45" i="11"/>
  <c r="C45" i="11"/>
  <c r="B45" i="11"/>
  <c r="P44" i="11"/>
  <c r="O44" i="11"/>
  <c r="V44" i="11" s="1"/>
  <c r="N44" i="11"/>
  <c r="L44" i="11"/>
  <c r="U44" i="11"/>
  <c r="K44" i="11"/>
  <c r="J44" i="11"/>
  <c r="I44" i="11"/>
  <c r="H44" i="11"/>
  <c r="Q44" i="11" s="1"/>
  <c r="C44" i="11"/>
  <c r="B44" i="11"/>
  <c r="P43" i="11"/>
  <c r="O43" i="11"/>
  <c r="V43" i="11"/>
  <c r="N43" i="11"/>
  <c r="L43" i="11"/>
  <c r="K43" i="11"/>
  <c r="R43" i="11"/>
  <c r="J43" i="11"/>
  <c r="I43" i="11"/>
  <c r="T43" i="11"/>
  <c r="H43" i="11"/>
  <c r="Q43" i="11"/>
  <c r="C43" i="11"/>
  <c r="B43" i="11"/>
  <c r="P42" i="11"/>
  <c r="O42" i="11"/>
  <c r="V42" i="11"/>
  <c r="N42" i="11"/>
  <c r="L42" i="11"/>
  <c r="K42" i="11"/>
  <c r="R42" i="11"/>
  <c r="J42" i="11"/>
  <c r="I42" i="11"/>
  <c r="H42" i="11"/>
  <c r="C42" i="11"/>
  <c r="B42" i="11"/>
  <c r="P41" i="11"/>
  <c r="O41" i="11"/>
  <c r="V41" i="11"/>
  <c r="N41" i="11"/>
  <c r="L41" i="11"/>
  <c r="U41" i="11"/>
  <c r="K41" i="11"/>
  <c r="I41" i="11"/>
  <c r="H41" i="11"/>
  <c r="J41" i="11"/>
  <c r="C41" i="11"/>
  <c r="B41" i="11"/>
  <c r="P40" i="11"/>
  <c r="O40" i="11"/>
  <c r="N40" i="11"/>
  <c r="S40" i="11" s="1"/>
  <c r="L40" i="11"/>
  <c r="K40" i="11"/>
  <c r="J40" i="11"/>
  <c r="I40" i="11"/>
  <c r="H40" i="11"/>
  <c r="H39" i="11"/>
  <c r="C40" i="11"/>
  <c r="B40" i="11"/>
  <c r="P39" i="11"/>
  <c r="O39" i="11"/>
  <c r="N39" i="11"/>
  <c r="S39" i="11"/>
  <c r="L39" i="11"/>
  <c r="U39" i="11"/>
  <c r="K39" i="11"/>
  <c r="J39" i="11"/>
  <c r="I39" i="11"/>
  <c r="T39" i="11"/>
  <c r="C39" i="11"/>
  <c r="B39" i="11"/>
  <c r="P38" i="11"/>
  <c r="O38" i="11"/>
  <c r="V38" i="11"/>
  <c r="N38" i="11"/>
  <c r="L38" i="11"/>
  <c r="K38" i="11"/>
  <c r="R38" i="11" s="1"/>
  <c r="J38" i="11"/>
  <c r="I38" i="11"/>
  <c r="H38" i="11"/>
  <c r="C38" i="11"/>
  <c r="B38" i="11"/>
  <c r="H37" i="11"/>
  <c r="Q37" i="11" s="1"/>
  <c r="I37" i="11"/>
  <c r="J37" i="11"/>
  <c r="P37" i="11"/>
  <c r="O37" i="11"/>
  <c r="V37" i="11"/>
  <c r="N37" i="11"/>
  <c r="S37" i="11" s="1"/>
  <c r="L37" i="11"/>
  <c r="K37" i="11"/>
  <c r="C37" i="11"/>
  <c r="B37" i="11"/>
  <c r="P36" i="11"/>
  <c r="O36" i="11"/>
  <c r="N36" i="11"/>
  <c r="L36" i="11"/>
  <c r="U36" i="11"/>
  <c r="K36" i="11"/>
  <c r="J36" i="11"/>
  <c r="I36" i="11"/>
  <c r="H36" i="11"/>
  <c r="C36" i="11"/>
  <c r="B36" i="11"/>
  <c r="P35" i="11"/>
  <c r="P53" i="11" s="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O35" i="11"/>
  <c r="V35" i="11" s="1"/>
  <c r="H33" i="11"/>
  <c r="I33" i="11"/>
  <c r="T33" i="11" s="1"/>
  <c r="H33" i="13" s="1"/>
  <c r="J33" i="11"/>
  <c r="K33" i="11"/>
  <c r="R33" i="11" s="1"/>
  <c r="F33" i="13" s="1"/>
  <c r="L33" i="11"/>
  <c r="N33" i="11"/>
  <c r="S33" i="11" s="1"/>
  <c r="O33" i="11"/>
  <c r="O34" i="11"/>
  <c r="V34" i="11"/>
  <c r="J6" i="13"/>
  <c r="N34" i="11"/>
  <c r="L34" i="11"/>
  <c r="K34" i="11"/>
  <c r="J34" i="11"/>
  <c r="I34" i="11"/>
  <c r="H34" i="11"/>
  <c r="Q34" i="11"/>
  <c r="E6" i="13"/>
  <c r="H35" i="11"/>
  <c r="I35" i="11"/>
  <c r="T35" i="11"/>
  <c r="J35" i="11"/>
  <c r="K35" i="11"/>
  <c r="R35" i="11" s="1"/>
  <c r="L35" i="11"/>
  <c r="N35" i="11"/>
  <c r="S35" i="11" s="1"/>
  <c r="C35" i="11"/>
  <c r="B35" i="11"/>
  <c r="C34" i="11"/>
  <c r="D6" i="13" s="1"/>
  <c r="C33" i="11"/>
  <c r="B34" i="11"/>
  <c r="B33" i="11"/>
  <c r="G930" i="6"/>
  <c r="G52" i="11"/>
  <c r="E51" i="17" s="1"/>
  <c r="G51" i="11"/>
  <c r="E50" i="17" s="1"/>
  <c r="G50" i="11"/>
  <c r="E43" i="17" s="1"/>
  <c r="G49" i="11"/>
  <c r="E31" i="17" s="1"/>
  <c r="G48" i="11"/>
  <c r="E42" i="17" s="1"/>
  <c r="G47" i="11"/>
  <c r="E13" i="17" s="1"/>
  <c r="G46" i="11"/>
  <c r="E30" i="17" s="1"/>
  <c r="G45" i="11"/>
  <c r="E34" i="17" s="1"/>
  <c r="G44" i="11"/>
  <c r="E41" i="17" s="1"/>
  <c r="G43" i="11"/>
  <c r="E33" i="17" s="1"/>
  <c r="G42" i="11"/>
  <c r="E40" i="17" s="1"/>
  <c r="G41" i="11"/>
  <c r="E29" i="17" s="1"/>
  <c r="G40" i="11"/>
  <c r="E20" i="17" s="1"/>
  <c r="G39" i="11"/>
  <c r="E47" i="17" s="1"/>
  <c r="G38" i="11"/>
  <c r="E49" i="17" s="1"/>
  <c r="G37" i="11"/>
  <c r="E24" i="17" s="1"/>
  <c r="G36" i="11"/>
  <c r="E39" i="17" s="1"/>
  <c r="G35" i="11"/>
  <c r="E38" i="17" s="1"/>
  <c r="G33" i="11"/>
  <c r="E28" i="17" s="1"/>
  <c r="G34" i="11"/>
  <c r="E37" i="17" s="1"/>
  <c r="F930" i="6"/>
  <c r="F52" i="11" s="1"/>
  <c r="D51" i="17" s="1"/>
  <c r="F912" i="6"/>
  <c r="F51" i="11"/>
  <c r="D50" i="17" s="1"/>
  <c r="F894" i="6"/>
  <c r="F50" i="11" s="1"/>
  <c r="D43" i="17" s="1"/>
  <c r="F876" i="6"/>
  <c r="F49" i="11"/>
  <c r="D31" i="17" s="1"/>
  <c r="F858" i="6"/>
  <c r="F48" i="11" s="1"/>
  <c r="D42" i="17" s="1"/>
  <c r="F840" i="6"/>
  <c r="F47" i="11"/>
  <c r="D13" i="17" s="1"/>
  <c r="F822" i="6"/>
  <c r="F46" i="11" s="1"/>
  <c r="D30" i="17" s="1"/>
  <c r="F804" i="6"/>
  <c r="F45" i="11"/>
  <c r="D34" i="17" s="1"/>
  <c r="F786" i="6"/>
  <c r="F44" i="11" s="1"/>
  <c r="D41" i="17" s="1"/>
  <c r="F768" i="6"/>
  <c r="F43" i="11"/>
  <c r="D33" i="17" s="1"/>
  <c r="F750" i="6"/>
  <c r="F42" i="11" s="1"/>
  <c r="D40" i="17" s="1"/>
  <c r="F732" i="6"/>
  <c r="F41" i="11"/>
  <c r="D29" i="17" s="1"/>
  <c r="F714" i="6"/>
  <c r="F40" i="11" s="1"/>
  <c r="D20" i="17" s="1"/>
  <c r="F696" i="6"/>
  <c r="F39" i="11"/>
  <c r="D47" i="17" s="1"/>
  <c r="F678" i="6"/>
  <c r="F38" i="11" s="1"/>
  <c r="D49" i="17" s="1"/>
  <c r="F660" i="6"/>
  <c r="F37" i="11"/>
  <c r="D24" i="17" s="1"/>
  <c r="F642" i="6"/>
  <c r="F36" i="11" s="1"/>
  <c r="D39" i="17" s="1"/>
  <c r="F624" i="6"/>
  <c r="F35" i="11"/>
  <c r="D38" i="17" s="1"/>
  <c r="F606" i="6"/>
  <c r="F34" i="11" s="1"/>
  <c r="D37" i="17" s="1"/>
  <c r="F588" i="6"/>
  <c r="F33" i="11"/>
  <c r="D28" i="17" s="1"/>
  <c r="E930" i="6"/>
  <c r="E52" i="11" s="1"/>
  <c r="C51" i="17" s="1"/>
  <c r="E912" i="6"/>
  <c r="E51" i="11"/>
  <c r="C50" i="17" s="1"/>
  <c r="E894" i="6"/>
  <c r="E50" i="11" s="1"/>
  <c r="C43" i="17" s="1"/>
  <c r="E876" i="6"/>
  <c r="E49" i="11"/>
  <c r="C31" i="17" s="1"/>
  <c r="E858" i="6"/>
  <c r="E48" i="11" s="1"/>
  <c r="C42" i="17" s="1"/>
  <c r="E840" i="6"/>
  <c r="E47" i="11"/>
  <c r="C13" i="17" s="1"/>
  <c r="E822" i="6"/>
  <c r="E46" i="11" s="1"/>
  <c r="C30" i="17" s="1"/>
  <c r="E804" i="6"/>
  <c r="E45" i="11"/>
  <c r="C34" i="17" s="1"/>
  <c r="E786" i="6"/>
  <c r="E44" i="11" s="1"/>
  <c r="C41" i="17" s="1"/>
  <c r="E768" i="6"/>
  <c r="E43" i="11"/>
  <c r="C33" i="17" s="1"/>
  <c r="E750" i="6"/>
  <c r="E42" i="11" s="1"/>
  <c r="C40" i="17" s="1"/>
  <c r="E732" i="6"/>
  <c r="E41" i="11"/>
  <c r="C29" i="17" s="1"/>
  <c r="E714" i="6"/>
  <c r="E40" i="11" s="1"/>
  <c r="C20" i="17" s="1"/>
  <c r="E696" i="6"/>
  <c r="E39" i="11"/>
  <c r="C47" i="17" s="1"/>
  <c r="E678" i="6"/>
  <c r="E38" i="11" s="1"/>
  <c r="C49" i="17" s="1"/>
  <c r="E660" i="6"/>
  <c r="E37" i="11"/>
  <c r="C24" i="17" s="1"/>
  <c r="E642" i="6"/>
  <c r="E36" i="11" s="1"/>
  <c r="C39" i="17" s="1"/>
  <c r="E624" i="6"/>
  <c r="E35" i="11"/>
  <c r="C38" i="17" s="1"/>
  <c r="E606" i="6"/>
  <c r="E34" i="11" s="1"/>
  <c r="C37" i="17" s="1"/>
  <c r="E588" i="6"/>
  <c r="E33" i="11"/>
  <c r="C28" i="17" s="1"/>
  <c r="G32" i="11"/>
  <c r="E36" i="17" s="1"/>
  <c r="F570" i="6"/>
  <c r="F32" i="11" s="1"/>
  <c r="D36" i="17" s="1"/>
  <c r="E570" i="6"/>
  <c r="E32" i="11"/>
  <c r="C36" i="17" s="1"/>
  <c r="O32" i="11"/>
  <c r="V32" i="11"/>
  <c r="J34" i="13"/>
  <c r="N32" i="11"/>
  <c r="L32" i="11"/>
  <c r="K32" i="11"/>
  <c r="J32" i="11"/>
  <c r="I32" i="11"/>
  <c r="T32" i="11" s="1"/>
  <c r="H34" i="13" s="1"/>
  <c r="H32" i="11"/>
  <c r="Q32" i="11" s="1"/>
  <c r="C32" i="11"/>
  <c r="D34" i="13" s="1"/>
  <c r="B32" i="11"/>
  <c r="V33" i="11"/>
  <c r="J33" i="13" s="1"/>
  <c r="V36" i="11"/>
  <c r="V39" i="11"/>
  <c r="V40" i="11"/>
  <c r="V45" i="11"/>
  <c r="V46" i="11"/>
  <c r="V48" i="11"/>
  <c r="V49" i="11"/>
  <c r="V51" i="11"/>
  <c r="U32" i="11"/>
  <c r="U33" i="11"/>
  <c r="U34" i="11"/>
  <c r="I6" i="13" s="1"/>
  <c r="U35" i="11"/>
  <c r="U37" i="11"/>
  <c r="U38" i="11"/>
  <c r="U40" i="11"/>
  <c r="U42" i="11"/>
  <c r="U43" i="11"/>
  <c r="U45" i="11"/>
  <c r="U49" i="11"/>
  <c r="T34" i="11"/>
  <c r="T36" i="11"/>
  <c r="T37" i="11"/>
  <c r="T38" i="11"/>
  <c r="T40" i="11"/>
  <c r="T41" i="11"/>
  <c r="T42" i="11"/>
  <c r="T44" i="11"/>
  <c r="T46" i="11"/>
  <c r="T48" i="11"/>
  <c r="T49" i="11"/>
  <c r="T50" i="11"/>
  <c r="T51" i="11"/>
  <c r="S32" i="11"/>
  <c r="G34" i="13" s="1"/>
  <c r="S34" i="11"/>
  <c r="S36" i="11"/>
  <c r="S38" i="11"/>
  <c r="S41" i="11"/>
  <c r="S42" i="11"/>
  <c r="S43" i="11"/>
  <c r="S44" i="11"/>
  <c r="S47" i="11"/>
  <c r="S48" i="11"/>
  <c r="S50" i="11"/>
  <c r="S51" i="11"/>
  <c r="S52" i="11"/>
  <c r="R32" i="11"/>
  <c r="R34" i="11"/>
  <c r="R36" i="11"/>
  <c r="R37" i="11"/>
  <c r="R39" i="11"/>
  <c r="R40" i="11"/>
  <c r="R41" i="11"/>
  <c r="R44" i="11"/>
  <c r="R46" i="11"/>
  <c r="R48" i="11"/>
  <c r="R49" i="11"/>
  <c r="Q33" i="11"/>
  <c r="Q35" i="11"/>
  <c r="Q36" i="11"/>
  <c r="Q38" i="11"/>
  <c r="Q39" i="11"/>
  <c r="Q40" i="11"/>
  <c r="Q41" i="11"/>
  <c r="Q42" i="11"/>
  <c r="Q45" i="11"/>
  <c r="Q50" i="11"/>
  <c r="Q52" i="11"/>
  <c r="F552" i="6"/>
  <c r="F31" i="11"/>
  <c r="D12" i="17" s="1"/>
  <c r="G31" i="11"/>
  <c r="E12" i="17" s="1"/>
  <c r="H31" i="11"/>
  <c r="I31" i="11"/>
  <c r="J31" i="11"/>
  <c r="K31" i="11"/>
  <c r="R31" i="11" s="1"/>
  <c r="F32" i="13" s="1"/>
  <c r="L31" i="11"/>
  <c r="U31" i="11" s="1"/>
  <c r="N31" i="11"/>
  <c r="S31" i="11" s="1"/>
  <c r="G32" i="13" s="1"/>
  <c r="O31" i="11"/>
  <c r="Q31" i="11"/>
  <c r="T31" i="11"/>
  <c r="V31" i="11"/>
  <c r="J32" i="13"/>
  <c r="F48" i="6"/>
  <c r="F3" i="11"/>
  <c r="D35" i="17" s="1"/>
  <c r="F66" i="6"/>
  <c r="F4" i="11"/>
  <c r="D8" i="17" s="1"/>
  <c r="F84" i="6"/>
  <c r="F5" i="11" s="1"/>
  <c r="D14" i="17" s="1"/>
  <c r="F102" i="6"/>
  <c r="F6" i="11"/>
  <c r="D22" i="17" s="1"/>
  <c r="F120" i="6"/>
  <c r="F7" i="11" s="1"/>
  <c r="D44" i="17" s="1"/>
  <c r="F138" i="6"/>
  <c r="F8" i="11"/>
  <c r="D45" i="17" s="1"/>
  <c r="F156" i="6"/>
  <c r="F9" i="11" s="1"/>
  <c r="D23" i="17" s="1"/>
  <c r="F174" i="6"/>
  <c r="F10" i="11"/>
  <c r="D2" i="17" s="1"/>
  <c r="F192" i="6"/>
  <c r="F11" i="11" s="1"/>
  <c r="D17" i="17" s="1"/>
  <c r="F210" i="6"/>
  <c r="F12" i="11"/>
  <c r="D11" i="17" s="1"/>
  <c r="F228" i="6"/>
  <c r="F13" i="11" s="1"/>
  <c r="D18" i="17" s="1"/>
  <c r="F246" i="6"/>
  <c r="F14" i="11"/>
  <c r="D48" i="17" s="1"/>
  <c r="F264" i="6"/>
  <c r="F15" i="11" s="1"/>
  <c r="D6" i="17" s="1"/>
  <c r="F282" i="6"/>
  <c r="F16" i="11"/>
  <c r="D3" i="17" s="1"/>
  <c r="F300" i="6"/>
  <c r="F17" i="11" s="1"/>
  <c r="D4" i="17" s="1"/>
  <c r="F318" i="6"/>
  <c r="F18" i="11"/>
  <c r="D25" i="17" s="1"/>
  <c r="F336" i="6"/>
  <c r="F19" i="11" s="1"/>
  <c r="D5" i="17" s="1"/>
  <c r="F354" i="6"/>
  <c r="F20" i="11"/>
  <c r="D46" i="17" s="1"/>
  <c r="F372" i="6"/>
  <c r="F21" i="11" s="1"/>
  <c r="D15" i="17" s="1"/>
  <c r="F390" i="6"/>
  <c r="F22" i="11"/>
  <c r="D26" i="17" s="1"/>
  <c r="F408" i="6"/>
  <c r="F23" i="11" s="1"/>
  <c r="D32" i="17" s="1"/>
  <c r="F426" i="6"/>
  <c r="F24" i="11"/>
  <c r="D16" i="17" s="1"/>
  <c r="F444" i="6"/>
  <c r="F25" i="11" s="1"/>
  <c r="D21" i="17" s="1"/>
  <c r="F462" i="6"/>
  <c r="F26" i="11"/>
  <c r="D19" i="17" s="1"/>
  <c r="F480" i="6"/>
  <c r="F27" i="11" s="1"/>
  <c r="D7" i="17" s="1"/>
  <c r="F498" i="6"/>
  <c r="F28" i="11"/>
  <c r="D9" i="17" s="1"/>
  <c r="F516" i="6"/>
  <c r="F29" i="11" s="1"/>
  <c r="D27" i="17" s="1"/>
  <c r="F534" i="6"/>
  <c r="F30" i="11"/>
  <c r="D10" i="17" s="1"/>
  <c r="G3" i="11"/>
  <c r="E35" i="17" s="1"/>
  <c r="G4" i="11"/>
  <c r="E8" i="17" s="1"/>
  <c r="G5" i="11"/>
  <c r="E14" i="17" s="1"/>
  <c r="G6" i="11"/>
  <c r="E22" i="17" s="1"/>
  <c r="G7" i="11"/>
  <c r="E44" i="17" s="1"/>
  <c r="G8" i="11"/>
  <c r="E45" i="17" s="1"/>
  <c r="G9" i="11"/>
  <c r="E23" i="17" s="1"/>
  <c r="G10" i="11"/>
  <c r="E2" i="17" s="1"/>
  <c r="G11" i="11"/>
  <c r="E17" i="17" s="1"/>
  <c r="G12" i="11"/>
  <c r="E11" i="17" s="1"/>
  <c r="G13" i="11"/>
  <c r="E18" i="17" s="1"/>
  <c r="G14" i="11"/>
  <c r="E48" i="17" s="1"/>
  <c r="G15" i="11"/>
  <c r="E6" i="17" s="1"/>
  <c r="G16" i="11"/>
  <c r="E3" i="17" s="1"/>
  <c r="G17" i="11"/>
  <c r="E4" i="17" s="1"/>
  <c r="G18" i="11"/>
  <c r="E25" i="17" s="1"/>
  <c r="G19" i="11"/>
  <c r="E5" i="17" s="1"/>
  <c r="G20" i="11"/>
  <c r="E46" i="17" s="1"/>
  <c r="G21" i="11"/>
  <c r="E15" i="17" s="1"/>
  <c r="G22" i="11"/>
  <c r="E26" i="17" s="1"/>
  <c r="G23" i="11"/>
  <c r="E32" i="17" s="1"/>
  <c r="G24" i="11"/>
  <c r="E16" i="17" s="1"/>
  <c r="G25" i="11"/>
  <c r="E21" i="17" s="1"/>
  <c r="G26" i="11"/>
  <c r="E19" i="17" s="1"/>
  <c r="G27" i="11"/>
  <c r="E7" i="17" s="1"/>
  <c r="G28" i="11"/>
  <c r="E9" i="17" s="1"/>
  <c r="G29" i="11"/>
  <c r="E27" i="17" s="1"/>
  <c r="G30" i="11"/>
  <c r="E10" i="17" s="1"/>
  <c r="H3" i="11"/>
  <c r="H4" i="11"/>
  <c r="H53" i="11" s="1"/>
  <c r="Q54" i="11" s="1"/>
  <c r="E36" i="13" s="1"/>
  <c r="H5" i="11"/>
  <c r="H6" i="11"/>
  <c r="H7" i="11"/>
  <c r="H8" i="11"/>
  <c r="Q8" i="11" s="1"/>
  <c r="E3" i="13" s="1"/>
  <c r="H9" i="11"/>
  <c r="H10" i="11"/>
  <c r="H11" i="11"/>
  <c r="H12" i="11"/>
  <c r="Q12" i="11" s="1"/>
  <c r="E5" i="13" s="1"/>
  <c r="H13" i="11"/>
  <c r="H14" i="11"/>
  <c r="H15" i="11"/>
  <c r="H16" i="11"/>
  <c r="H17" i="11"/>
  <c r="H18" i="11"/>
  <c r="H19" i="11"/>
  <c r="H20" i="11"/>
  <c r="H21" i="11"/>
  <c r="H22" i="11"/>
  <c r="H23" i="11"/>
  <c r="H24" i="11"/>
  <c r="Q24" i="11" s="1"/>
  <c r="E9" i="13" s="1"/>
  <c r="H25" i="11"/>
  <c r="H26" i="11"/>
  <c r="H27" i="11"/>
  <c r="H28" i="11"/>
  <c r="Q28" i="11" s="1"/>
  <c r="E13" i="13" s="1"/>
  <c r="H29" i="11"/>
  <c r="H30" i="11"/>
  <c r="Q10" i="11"/>
  <c r="E8" i="13" s="1"/>
  <c r="Q16" i="11"/>
  <c r="E11" i="13" s="1"/>
  <c r="Q18" i="11"/>
  <c r="E27" i="13"/>
  <c r="Q20" i="11"/>
  <c r="E19" i="13" s="1"/>
  <c r="Q26" i="11"/>
  <c r="E28" i="13" s="1"/>
  <c r="I3" i="11"/>
  <c r="T3" i="11" s="1"/>
  <c r="H21" i="13" s="1"/>
  <c r="I4" i="11"/>
  <c r="I5" i="11"/>
  <c r="I6" i="11"/>
  <c r="I7" i="11"/>
  <c r="T7" i="11"/>
  <c r="H29" i="13"/>
  <c r="I8" i="11"/>
  <c r="I9" i="11"/>
  <c r="T9" i="11"/>
  <c r="H4" i="13"/>
  <c r="I10" i="11"/>
  <c r="I11" i="11"/>
  <c r="T11" i="11"/>
  <c r="H24" i="13"/>
  <c r="I12" i="11"/>
  <c r="I13" i="11"/>
  <c r="I14" i="11"/>
  <c r="I15" i="11"/>
  <c r="T15" i="11" s="1"/>
  <c r="H23" i="13" s="1"/>
  <c r="I16" i="11"/>
  <c r="I17" i="11"/>
  <c r="I18" i="11"/>
  <c r="I19" i="11"/>
  <c r="T19" i="11"/>
  <c r="H15" i="13"/>
  <c r="I20" i="11"/>
  <c r="I21" i="11"/>
  <c r="I22" i="11"/>
  <c r="I23" i="11"/>
  <c r="T23" i="11" s="1"/>
  <c r="H12" i="13" s="1"/>
  <c r="I24" i="11"/>
  <c r="I25" i="11"/>
  <c r="I26" i="11"/>
  <c r="I27" i="11"/>
  <c r="T27" i="11"/>
  <c r="H16" i="13"/>
  <c r="I28" i="11"/>
  <c r="I29" i="11"/>
  <c r="I30" i="1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53" i="11"/>
  <c r="K3" i="11"/>
  <c r="K4" i="11"/>
  <c r="K5" i="11"/>
  <c r="K6" i="11"/>
  <c r="K7" i="11"/>
  <c r="R7" i="11" s="1"/>
  <c r="K8" i="11"/>
  <c r="K9" i="11"/>
  <c r="R9" i="11" s="1"/>
  <c r="F4" i="13" s="1"/>
  <c r="K10" i="11"/>
  <c r="K11" i="11"/>
  <c r="K12" i="11"/>
  <c r="K13" i="11"/>
  <c r="R13" i="11"/>
  <c r="F7" i="13"/>
  <c r="K14" i="11"/>
  <c r="K15" i="11"/>
  <c r="R15" i="11"/>
  <c r="F23" i="13"/>
  <c r="K16" i="11"/>
  <c r="K17" i="11"/>
  <c r="R17" i="11"/>
  <c r="F17" i="13"/>
  <c r="K18" i="11"/>
  <c r="K19" i="11"/>
  <c r="K20" i="11"/>
  <c r="K21" i="11"/>
  <c r="R21" i="11" s="1"/>
  <c r="F20" i="13" s="1"/>
  <c r="K22" i="11"/>
  <c r="K23" i="11"/>
  <c r="K24" i="11"/>
  <c r="K25" i="11"/>
  <c r="R25" i="11"/>
  <c r="F10" i="13"/>
  <c r="K26" i="11"/>
  <c r="K27" i="11"/>
  <c r="K28" i="11"/>
  <c r="K29" i="11"/>
  <c r="R29" i="11" s="1"/>
  <c r="F14" i="13" s="1"/>
  <c r="K30" i="11"/>
  <c r="L3" i="11"/>
  <c r="U3" i="11" s="1"/>
  <c r="L4" i="11"/>
  <c r="L5" i="11"/>
  <c r="L6" i="11"/>
  <c r="L7" i="11"/>
  <c r="L8" i="11"/>
  <c r="U8" i="11"/>
  <c r="I3" i="13"/>
  <c r="L9" i="11"/>
  <c r="L10" i="11"/>
  <c r="U10" i="11"/>
  <c r="I8" i="13"/>
  <c r="L11" i="11"/>
  <c r="L12" i="11"/>
  <c r="U12" i="11"/>
  <c r="I5" i="13"/>
  <c r="L13" i="11"/>
  <c r="L14" i="11"/>
  <c r="L15" i="11"/>
  <c r="L16" i="11"/>
  <c r="U16" i="11" s="1"/>
  <c r="I11" i="13" s="1"/>
  <c r="L17" i="11"/>
  <c r="L18" i="11"/>
  <c r="U18" i="11" s="1"/>
  <c r="I27" i="13" s="1"/>
  <c r="L19" i="11"/>
  <c r="L20" i="11"/>
  <c r="U20" i="11" s="1"/>
  <c r="I19" i="13" s="1"/>
  <c r="L21" i="11"/>
  <c r="L22" i="11"/>
  <c r="L23" i="11"/>
  <c r="L24" i="11"/>
  <c r="U24" i="11"/>
  <c r="I9" i="13"/>
  <c r="L25" i="11"/>
  <c r="L26" i="11"/>
  <c r="U26" i="11"/>
  <c r="I28" i="13"/>
  <c r="L27" i="11"/>
  <c r="L28" i="11"/>
  <c r="U28" i="11"/>
  <c r="I13" i="13"/>
  <c r="L29" i="11"/>
  <c r="L30" i="11"/>
  <c r="N3" i="11"/>
  <c r="N4" i="11"/>
  <c r="S4" i="11" s="1"/>
  <c r="N5" i="11"/>
  <c r="N6" i="11"/>
  <c r="S6" i="11"/>
  <c r="G31" i="13" s="1"/>
  <c r="N7" i="11"/>
  <c r="N8" i="11"/>
  <c r="S8" i="11"/>
  <c r="G3" i="13" s="1"/>
  <c r="N9" i="11"/>
  <c r="N10" i="11"/>
  <c r="N11" i="11"/>
  <c r="N12" i="11"/>
  <c r="S12" i="11"/>
  <c r="G5" i="13"/>
  <c r="N13" i="11"/>
  <c r="N14" i="11"/>
  <c r="S14" i="11" s="1"/>
  <c r="G25" i="13" s="1"/>
  <c r="N15" i="11"/>
  <c r="N16" i="11"/>
  <c r="S16" i="11" s="1"/>
  <c r="G11" i="13"/>
  <c r="N17" i="11"/>
  <c r="N18" i="11"/>
  <c r="S18" i="11" s="1"/>
  <c r="G27" i="13" s="1"/>
  <c r="N19" i="11"/>
  <c r="N20" i="11"/>
  <c r="S20" i="11" s="1"/>
  <c r="G19" i="13"/>
  <c r="N21" i="11"/>
  <c r="N22" i="11"/>
  <c r="S22" i="11" s="1"/>
  <c r="G26" i="13" s="1"/>
  <c r="N23" i="11"/>
  <c r="N24" i="11"/>
  <c r="N25" i="11"/>
  <c r="N26" i="11"/>
  <c r="N27" i="11"/>
  <c r="S27" i="11" s="1"/>
  <c r="G16" i="13" s="1"/>
  <c r="N28" i="11"/>
  <c r="N29" i="11"/>
  <c r="N30" i="11"/>
  <c r="N53" i="11"/>
  <c r="S54" i="11" s="1"/>
  <c r="G36" i="13" s="1"/>
  <c r="S29" i="11"/>
  <c r="G14" i="13"/>
  <c r="O3" i="11"/>
  <c r="V3" i="11" s="1"/>
  <c r="O4" i="11"/>
  <c r="O5" i="11"/>
  <c r="O6" i="11"/>
  <c r="O7" i="11"/>
  <c r="O8" i="11"/>
  <c r="V8" i="11" s="1"/>
  <c r="J3" i="13" s="1"/>
  <c r="O9" i="11"/>
  <c r="O10" i="11"/>
  <c r="O11" i="11"/>
  <c r="O12" i="11"/>
  <c r="V12" i="11" s="1"/>
  <c r="J5" i="13" s="1"/>
  <c r="O13" i="11"/>
  <c r="V13" i="11" s="1"/>
  <c r="J7" i="13" s="1"/>
  <c r="O14" i="11"/>
  <c r="O15" i="11"/>
  <c r="O16" i="11"/>
  <c r="V16" i="11" s="1"/>
  <c r="J11" i="13" s="1"/>
  <c r="O17" i="11"/>
  <c r="V17" i="11" s="1"/>
  <c r="J17" i="13" s="1"/>
  <c r="O18" i="11"/>
  <c r="O19" i="11"/>
  <c r="O20" i="11"/>
  <c r="O21" i="11"/>
  <c r="O22" i="11"/>
  <c r="O23" i="11"/>
  <c r="O24" i="11"/>
  <c r="V24" i="11" s="1"/>
  <c r="J9" i="13" s="1"/>
  <c r="O25" i="11"/>
  <c r="V25" i="11" s="1"/>
  <c r="J10" i="13" s="1"/>
  <c r="O26" i="11"/>
  <c r="O27" i="11"/>
  <c r="O28" i="11"/>
  <c r="V28" i="11" s="1"/>
  <c r="J13" i="13" s="1"/>
  <c r="O29" i="11"/>
  <c r="V29" i="11" s="1"/>
  <c r="J14" i="13" s="1"/>
  <c r="O30" i="11"/>
  <c r="V6" i="11"/>
  <c r="J31" i="13" s="1"/>
  <c r="V7" i="11"/>
  <c r="J29" i="13" s="1"/>
  <c r="V9" i="11"/>
  <c r="J4" i="13" s="1"/>
  <c r="V10" i="11"/>
  <c r="J8" i="13" s="1"/>
  <c r="V14" i="11"/>
  <c r="J25" i="13" s="1"/>
  <c r="V15" i="11"/>
  <c r="J23" i="13" s="1"/>
  <c r="V18" i="11"/>
  <c r="J27" i="13" s="1"/>
  <c r="V21" i="11"/>
  <c r="J20" i="13" s="1"/>
  <c r="V22" i="11"/>
  <c r="J26" i="13" s="1"/>
  <c r="V23" i="11"/>
  <c r="J12" i="13" s="1"/>
  <c r="V26" i="11"/>
  <c r="J28" i="13" s="1"/>
  <c r="V30" i="11"/>
  <c r="J30" i="13"/>
  <c r="Q3" i="11"/>
  <c r="Q5" i="11"/>
  <c r="E18" i="13"/>
  <c r="Q6" i="11"/>
  <c r="Q7" i="11"/>
  <c r="Q9" i="11"/>
  <c r="E4" i="13"/>
  <c r="Q11" i="11"/>
  <c r="Q13" i="11"/>
  <c r="Q14" i="11"/>
  <c r="E25" i="13"/>
  <c r="Q15" i="11"/>
  <c r="Q17" i="11"/>
  <c r="E17" i="13" s="1"/>
  <c r="Q19" i="11"/>
  <c r="Q21" i="11"/>
  <c r="E20" i="13"/>
  <c r="Q22" i="11"/>
  <c r="Q23" i="11"/>
  <c r="E12" i="13" s="1"/>
  <c r="Q25" i="11"/>
  <c r="E10" i="13" s="1"/>
  <c r="Q27" i="11"/>
  <c r="Q29" i="11"/>
  <c r="E14" i="13" s="1"/>
  <c r="Q30" i="11"/>
  <c r="R3" i="11"/>
  <c r="F21" i="13" s="1"/>
  <c r="R4" i="11"/>
  <c r="F22" i="13" s="1"/>
  <c r="R6" i="11"/>
  <c r="R8" i="11"/>
  <c r="R10" i="11"/>
  <c r="F8" i="13" s="1"/>
  <c r="R11" i="11"/>
  <c r="R12" i="11"/>
  <c r="F5" i="13" s="1"/>
  <c r="R14" i="11"/>
  <c r="F25" i="13"/>
  <c r="R16" i="11"/>
  <c r="F11" i="13" s="1"/>
  <c r="R18" i="11"/>
  <c r="R19" i="11"/>
  <c r="F15" i="13"/>
  <c r="R20" i="11"/>
  <c r="F19" i="13" s="1"/>
  <c r="R22" i="11"/>
  <c r="R23" i="11"/>
  <c r="F12" i="13"/>
  <c r="R24" i="11"/>
  <c r="R26" i="11"/>
  <c r="R27" i="11"/>
  <c r="R28" i="11"/>
  <c r="F13" i="13" s="1"/>
  <c r="R30" i="11"/>
  <c r="S3" i="11"/>
  <c r="G21" i="13"/>
  <c r="S5" i="11"/>
  <c r="S7" i="11"/>
  <c r="G29" i="13" s="1"/>
  <c r="S9" i="11"/>
  <c r="S10" i="11"/>
  <c r="S11" i="11"/>
  <c r="G24" i="13" s="1"/>
  <c r="S13" i="11"/>
  <c r="G7" i="13" s="1"/>
  <c r="S15" i="11"/>
  <c r="S17" i="11"/>
  <c r="G17" i="13"/>
  <c r="S19" i="11"/>
  <c r="S21" i="11"/>
  <c r="G20" i="13" s="1"/>
  <c r="S23" i="11"/>
  <c r="G12" i="13" s="1"/>
  <c r="S24" i="11"/>
  <c r="S25" i="11"/>
  <c r="S26" i="11"/>
  <c r="G28" i="13" s="1"/>
  <c r="S28" i="11"/>
  <c r="S30" i="11"/>
  <c r="T4" i="11"/>
  <c r="H22" i="13" s="1"/>
  <c r="T5" i="11"/>
  <c r="T6" i="11"/>
  <c r="H31" i="13" s="1"/>
  <c r="T8" i="11"/>
  <c r="H3" i="13"/>
  <c r="T10" i="11"/>
  <c r="H8" i="13" s="1"/>
  <c r="T12" i="11"/>
  <c r="H5" i="13"/>
  <c r="T13" i="11"/>
  <c r="T14" i="11"/>
  <c r="T16" i="11"/>
  <c r="T17" i="11"/>
  <c r="T18" i="11"/>
  <c r="H27" i="13" s="1"/>
  <c r="T20" i="11"/>
  <c r="T21" i="11"/>
  <c r="H20" i="13" s="1"/>
  <c r="T22" i="11"/>
  <c r="H26" i="13" s="1"/>
  <c r="T24" i="11"/>
  <c r="T25" i="11"/>
  <c r="H10" i="13" s="1"/>
  <c r="T26" i="11"/>
  <c r="H28" i="13"/>
  <c r="T28" i="11"/>
  <c r="T29" i="11"/>
  <c r="H14" i="13" s="1"/>
  <c r="T30" i="11"/>
  <c r="H30" i="13" s="1"/>
  <c r="U5" i="11"/>
  <c r="I18" i="13" s="1"/>
  <c r="U6" i="11"/>
  <c r="U7" i="11"/>
  <c r="U9" i="11"/>
  <c r="I4" i="13" s="1"/>
  <c r="U11" i="11"/>
  <c r="I24" i="13" s="1"/>
  <c r="U13" i="11"/>
  <c r="I7" i="13" s="1"/>
  <c r="U14" i="11"/>
  <c r="I25" i="13" s="1"/>
  <c r="U15" i="11"/>
  <c r="I23" i="13" s="1"/>
  <c r="U17" i="11"/>
  <c r="I17" i="13"/>
  <c r="U19" i="11"/>
  <c r="I15" i="13" s="1"/>
  <c r="U21" i="11"/>
  <c r="I20" i="13"/>
  <c r="U22" i="11"/>
  <c r="U23" i="11"/>
  <c r="U25" i="11"/>
  <c r="I10" i="13"/>
  <c r="U27" i="11"/>
  <c r="U29" i="11"/>
  <c r="U30" i="11"/>
  <c r="I30" i="13"/>
  <c r="V4" i="11"/>
  <c r="J22" i="13" s="1"/>
  <c r="V11" i="11"/>
  <c r="J24" i="13" s="1"/>
  <c r="V19" i="11"/>
  <c r="V20" i="11"/>
  <c r="J19" i="13" s="1"/>
  <c r="V27" i="11"/>
  <c r="J16" i="13" s="1"/>
  <c r="E48" i="6"/>
  <c r="E3" i="11" s="1"/>
  <c r="E66" i="6"/>
  <c r="E4" i="11" s="1"/>
  <c r="C8" i="17" s="1"/>
  <c r="E84" i="6"/>
  <c r="E5" i="11" s="1"/>
  <c r="C14" i="17" s="1"/>
  <c r="E102" i="6"/>
  <c r="E6" i="11" s="1"/>
  <c r="C22" i="17" s="1"/>
  <c r="E120" i="6"/>
  <c r="E7" i="11" s="1"/>
  <c r="C44" i="17" s="1"/>
  <c r="E138" i="6"/>
  <c r="E8" i="11" s="1"/>
  <c r="C45" i="17" s="1"/>
  <c r="E156" i="6"/>
  <c r="E9" i="11" s="1"/>
  <c r="C23" i="17" s="1"/>
  <c r="E174" i="6"/>
  <c r="E10" i="11" s="1"/>
  <c r="C2" i="17" s="1"/>
  <c r="E192" i="6"/>
  <c r="E11" i="11" s="1"/>
  <c r="C17" i="17" s="1"/>
  <c r="E210" i="6"/>
  <c r="E12" i="11" s="1"/>
  <c r="C11" i="17" s="1"/>
  <c r="E228" i="6"/>
  <c r="E13" i="11" s="1"/>
  <c r="C18" i="17" s="1"/>
  <c r="E246" i="6"/>
  <c r="E14" i="11" s="1"/>
  <c r="C48" i="17" s="1"/>
  <c r="E264" i="6"/>
  <c r="E15" i="11" s="1"/>
  <c r="C6" i="17" s="1"/>
  <c r="E282" i="6"/>
  <c r="E16" i="11" s="1"/>
  <c r="C3" i="17" s="1"/>
  <c r="E300" i="6"/>
  <c r="E17" i="11" s="1"/>
  <c r="C4" i="17" s="1"/>
  <c r="E318" i="6"/>
  <c r="E18" i="11" s="1"/>
  <c r="C25" i="17" s="1"/>
  <c r="E336" i="6"/>
  <c r="E19" i="11" s="1"/>
  <c r="C5" i="17" s="1"/>
  <c r="E354" i="6"/>
  <c r="E20" i="11" s="1"/>
  <c r="C46" i="17" s="1"/>
  <c r="E372" i="6"/>
  <c r="E21" i="11" s="1"/>
  <c r="C15" i="17" s="1"/>
  <c r="E390" i="6"/>
  <c r="E22" i="11" s="1"/>
  <c r="C26" i="17" s="1"/>
  <c r="E408" i="6"/>
  <c r="E23" i="11" s="1"/>
  <c r="C32" i="17" s="1"/>
  <c r="E426" i="6"/>
  <c r="E24" i="11" s="1"/>
  <c r="C16" i="17" s="1"/>
  <c r="E444" i="6"/>
  <c r="E25" i="11" s="1"/>
  <c r="C21" i="17" s="1"/>
  <c r="E462" i="6"/>
  <c r="E26" i="11" s="1"/>
  <c r="C19" i="17" s="1"/>
  <c r="E480" i="6"/>
  <c r="E27" i="11" s="1"/>
  <c r="C7" i="17" s="1"/>
  <c r="E498" i="6"/>
  <c r="E28" i="11" s="1"/>
  <c r="C9" i="17" s="1"/>
  <c r="E516" i="6"/>
  <c r="E29" i="11" s="1"/>
  <c r="C27" i="17" s="1"/>
  <c r="E534" i="6"/>
  <c r="E30" i="11" s="1"/>
  <c r="C10" i="17" s="1"/>
  <c r="E552" i="6"/>
  <c r="E31" i="11" s="1"/>
  <c r="C12" i="17" s="1"/>
  <c r="A65" i="6"/>
  <c r="A83" i="6"/>
  <c r="A101" i="6" s="1"/>
  <c r="A119" i="6" s="1"/>
  <c r="A137" i="6" s="1"/>
  <c r="A155" i="6" s="1"/>
  <c r="A173" i="6" s="1"/>
  <c r="A191" i="6" s="1"/>
  <c r="A64" i="6"/>
  <c r="A82" i="6" s="1"/>
  <c r="A100" i="6" s="1"/>
  <c r="A118" i="6" s="1"/>
  <c r="A136" i="6" s="1"/>
  <c r="A154" i="6" s="1"/>
  <c r="A172" i="6" s="1"/>
  <c r="A190" i="6" s="1"/>
  <c r="A226" i="6" s="1"/>
  <c r="A244" i="6" s="1"/>
  <c r="A262" i="6" s="1"/>
  <c r="A280" i="6" s="1"/>
  <c r="A298" i="6" s="1"/>
  <c r="A316" i="6" s="1"/>
  <c r="A334" i="6" s="1"/>
  <c r="A352" i="6" s="1"/>
  <c r="A370" i="6" s="1"/>
  <c r="A388" i="6" s="1"/>
  <c r="A406" i="6" s="1"/>
  <c r="A63" i="6"/>
  <c r="A81" i="6" s="1"/>
  <c r="A99" i="6" s="1"/>
  <c r="A117" i="6" s="1"/>
  <c r="A135" i="6" s="1"/>
  <c r="A153" i="6" s="1"/>
  <c r="A171" i="6" s="1"/>
  <c r="A189" i="6" s="1"/>
  <c r="A134" i="6"/>
  <c r="A152" i="6" s="1"/>
  <c r="A170" i="6" s="1"/>
  <c r="A188" i="6" s="1"/>
  <c r="A57" i="6"/>
  <c r="A75" i="6"/>
  <c r="A93" i="6" s="1"/>
  <c r="A111" i="6" s="1"/>
  <c r="A129" i="6" s="1"/>
  <c r="A147" i="6" s="1"/>
  <c r="A165" i="6" s="1"/>
  <c r="A183" i="6" s="1"/>
  <c r="A56" i="6"/>
  <c r="A74" i="6" s="1"/>
  <c r="A92" i="6" s="1"/>
  <c r="A110" i="6" s="1"/>
  <c r="A128" i="6" s="1"/>
  <c r="A146" i="6" s="1"/>
  <c r="A164" i="6" s="1"/>
  <c r="A182" i="6" s="1"/>
  <c r="A218" i="6" s="1"/>
  <c r="A236" i="6" s="1"/>
  <c r="A254" i="6" s="1"/>
  <c r="A272" i="6" s="1"/>
  <c r="A290" i="6" s="1"/>
  <c r="A308" i="6" s="1"/>
  <c r="A326" i="6" s="1"/>
  <c r="A344" i="6" s="1"/>
  <c r="A362" i="6" s="1"/>
  <c r="A380" i="6" s="1"/>
  <c r="A398" i="6" s="1"/>
  <c r="A55" i="6"/>
  <c r="A73" i="6" s="1"/>
  <c r="A91" i="6" s="1"/>
  <c r="A109" i="6" s="1"/>
  <c r="A127" i="6" s="1"/>
  <c r="A145" i="6" s="1"/>
  <c r="A163" i="6" s="1"/>
  <c r="A181" i="6" s="1"/>
  <c r="A217" i="6" s="1"/>
  <c r="A235" i="6" s="1"/>
  <c r="A253" i="6" s="1"/>
  <c r="A271" i="6" s="1"/>
  <c r="A289" i="6" s="1"/>
  <c r="A307" i="6" s="1"/>
  <c r="A325" i="6" s="1"/>
  <c r="A343" i="6" s="1"/>
  <c r="A361" i="6" s="1"/>
  <c r="A379" i="6" s="1"/>
  <c r="A397" i="6" s="1"/>
  <c r="A54" i="6"/>
  <c r="A72" i="6" s="1"/>
  <c r="A90" i="6" s="1"/>
  <c r="A108" i="6" s="1"/>
  <c r="A126" i="6" s="1"/>
  <c r="A144" i="6" s="1"/>
  <c r="A162" i="6" s="1"/>
  <c r="A180" i="6" s="1"/>
  <c r="A216" i="6" s="1"/>
  <c r="A234" i="6" s="1"/>
  <c r="A252" i="6" s="1"/>
  <c r="A270" i="6" s="1"/>
  <c r="A288" i="6" s="1"/>
  <c r="A306" i="6" s="1"/>
  <c r="A324" i="6" s="1"/>
  <c r="A342" i="6" s="1"/>
  <c r="A360" i="6" s="1"/>
  <c r="A378" i="6" s="1"/>
  <c r="A396" i="6" s="1"/>
  <c r="A53" i="6"/>
  <c r="A71" i="6"/>
  <c r="A89" i="6" s="1"/>
  <c r="A107" i="6" s="1"/>
  <c r="A125" i="6" s="1"/>
  <c r="A143" i="6" s="1"/>
  <c r="A161" i="6" s="1"/>
  <c r="A179" i="6" s="1"/>
  <c r="A268" i="6"/>
  <c r="A286" i="6" s="1"/>
  <c r="A304" i="6" s="1"/>
  <c r="A322" i="6" s="1"/>
  <c r="A340" i="6" s="1"/>
  <c r="A358" i="6" s="1"/>
  <c r="A376" i="6" s="1"/>
  <c r="A394" i="6" s="1"/>
  <c r="A51" i="6"/>
  <c r="A69" i="6" s="1"/>
  <c r="A87" i="6" s="1"/>
  <c r="A105" i="6" s="1"/>
  <c r="A123" i="6" s="1"/>
  <c r="A141" i="6" s="1"/>
  <c r="A159" i="6" s="1"/>
  <c r="A177" i="6" s="1"/>
  <c r="B17" i="11"/>
  <c r="C17" i="13" s="1"/>
  <c r="C17" i="11"/>
  <c r="D17" i="13" s="1"/>
  <c r="G6" i="6"/>
  <c r="F7" i="6"/>
  <c r="G7" i="6" s="1"/>
  <c r="G21" i="6" s="1"/>
  <c r="G8" i="6"/>
  <c r="G9" i="6"/>
  <c r="G10" i="6"/>
  <c r="G11" i="6"/>
  <c r="G12" i="6"/>
  <c r="G17" i="6"/>
  <c r="G18" i="6"/>
  <c r="G19" i="6"/>
  <c r="G20" i="6"/>
  <c r="F21" i="6"/>
  <c r="E21" i="6"/>
  <c r="D36" i="13"/>
  <c r="E1" i="13"/>
  <c r="F1" i="13"/>
  <c r="G1" i="13"/>
  <c r="H1" i="13"/>
  <c r="I1" i="13"/>
  <c r="J1" i="13"/>
  <c r="K1" i="13"/>
  <c r="E2" i="13"/>
  <c r="F2" i="13"/>
  <c r="G2" i="13"/>
  <c r="H2" i="13"/>
  <c r="I2" i="13"/>
  <c r="J2" i="13"/>
  <c r="C2" i="13"/>
  <c r="D2" i="13"/>
  <c r="B2" i="13"/>
  <c r="A3" i="11"/>
  <c r="B3" i="11"/>
  <c r="C21" i="13" s="1"/>
  <c r="C3" i="11"/>
  <c r="D21" i="13"/>
  <c r="E21" i="13"/>
  <c r="B4" i="11"/>
  <c r="C22" i="13" s="1"/>
  <c r="C4" i="11"/>
  <c r="D22" i="13" s="1"/>
  <c r="B5" i="11"/>
  <c r="C18" i="13" s="1"/>
  <c r="C5" i="11"/>
  <c r="D18" i="13" s="1"/>
  <c r="H18" i="13"/>
  <c r="G18" i="13"/>
  <c r="B6" i="11"/>
  <c r="C31" i="13" s="1"/>
  <c r="C6" i="11"/>
  <c r="D31" i="13" s="1"/>
  <c r="E31" i="13"/>
  <c r="F31" i="13"/>
  <c r="I31" i="13"/>
  <c r="B7" i="11"/>
  <c r="C29" i="13"/>
  <c r="C7" i="11"/>
  <c r="D29" i="13" s="1"/>
  <c r="E29" i="13"/>
  <c r="I29" i="13"/>
  <c r="B8" i="11"/>
  <c r="C3" i="13" s="1"/>
  <c r="C8" i="11"/>
  <c r="D3" i="13"/>
  <c r="F3" i="13"/>
  <c r="B9" i="11"/>
  <c r="C4" i="13" s="1"/>
  <c r="C9" i="11"/>
  <c r="D4" i="13" s="1"/>
  <c r="G4" i="13"/>
  <c r="B10" i="11"/>
  <c r="C8" i="13"/>
  <c r="C10" i="11"/>
  <c r="D8" i="13" s="1"/>
  <c r="G8" i="13"/>
  <c r="B11" i="11"/>
  <c r="C24" i="13" s="1"/>
  <c r="C11" i="11"/>
  <c r="D24" i="13" s="1"/>
  <c r="F24" i="13"/>
  <c r="E24" i="13"/>
  <c r="B12" i="11"/>
  <c r="C5" i="13" s="1"/>
  <c r="C12" i="11"/>
  <c r="D5" i="13" s="1"/>
  <c r="B13" i="11"/>
  <c r="C7" i="13" s="1"/>
  <c r="C13" i="11"/>
  <c r="D7" i="13" s="1"/>
  <c r="E7" i="13"/>
  <c r="B14" i="11"/>
  <c r="C25" i="13"/>
  <c r="C14" i="11"/>
  <c r="D25" i="13" s="1"/>
  <c r="H25" i="13"/>
  <c r="B15" i="11"/>
  <c r="C23" i="13" s="1"/>
  <c r="C15" i="11"/>
  <c r="D23" i="13"/>
  <c r="G23" i="13"/>
  <c r="B16" i="11"/>
  <c r="C11" i="13" s="1"/>
  <c r="C16" i="11"/>
  <c r="D11" i="13" s="1"/>
  <c r="H11" i="13"/>
  <c r="H17" i="13"/>
  <c r="B18" i="11"/>
  <c r="C27" i="13" s="1"/>
  <c r="C18" i="11"/>
  <c r="D27" i="13" s="1"/>
  <c r="F27" i="13"/>
  <c r="B19" i="11"/>
  <c r="C15" i="13" s="1"/>
  <c r="C19" i="11"/>
  <c r="D15" i="13"/>
  <c r="E15" i="13"/>
  <c r="G15" i="13"/>
  <c r="B20" i="11"/>
  <c r="C19" i="13"/>
  <c r="C20" i="11"/>
  <c r="D19" i="13" s="1"/>
  <c r="H19" i="13"/>
  <c r="B21" i="11"/>
  <c r="C20" i="13" s="1"/>
  <c r="C21" i="11"/>
  <c r="D20" i="13" s="1"/>
  <c r="B22" i="11"/>
  <c r="C26" i="13" s="1"/>
  <c r="C22" i="11"/>
  <c r="D26" i="13" s="1"/>
  <c r="F26" i="13"/>
  <c r="E26" i="13"/>
  <c r="I26" i="13"/>
  <c r="B23" i="11"/>
  <c r="C12" i="13"/>
  <c r="C23" i="11"/>
  <c r="D12" i="13" s="1"/>
  <c r="I12" i="13"/>
  <c r="B24" i="11"/>
  <c r="C9" i="13" s="1"/>
  <c r="C24" i="11"/>
  <c r="D9" i="13" s="1"/>
  <c r="F9" i="13"/>
  <c r="G9" i="13"/>
  <c r="B25" i="11"/>
  <c r="C10" i="13" s="1"/>
  <c r="C25" i="11"/>
  <c r="D10" i="13" s="1"/>
  <c r="G10" i="13"/>
  <c r="B26" i="11"/>
  <c r="C28" i="13"/>
  <c r="C26" i="11"/>
  <c r="D28" i="13" s="1"/>
  <c r="F28" i="13"/>
  <c r="B27" i="11"/>
  <c r="C16" i="13" s="1"/>
  <c r="C27" i="11"/>
  <c r="D16" i="13" s="1"/>
  <c r="I16" i="13"/>
  <c r="E16" i="13"/>
  <c r="F16" i="13"/>
  <c r="B28" i="11"/>
  <c r="C13" i="13"/>
  <c r="C28" i="11"/>
  <c r="D13" i="13" s="1"/>
  <c r="G13" i="13"/>
  <c r="H13" i="13"/>
  <c r="B29" i="11"/>
  <c r="C14" i="13" s="1"/>
  <c r="C29" i="11"/>
  <c r="D14" i="13"/>
  <c r="I14" i="13"/>
  <c r="B30" i="11"/>
  <c r="C30" i="13" s="1"/>
  <c r="C30" i="11"/>
  <c r="D30" i="13" s="1"/>
  <c r="G30" i="13"/>
  <c r="E30" i="13"/>
  <c r="F30" i="13"/>
  <c r="B31" i="11"/>
  <c r="C32" i="13" s="1"/>
  <c r="C31" i="11"/>
  <c r="D32" i="13"/>
  <c r="E32" i="13"/>
  <c r="H32" i="13"/>
  <c r="I32" i="13"/>
  <c r="C34" i="13"/>
  <c r="E34" i="13"/>
  <c r="F34" i="13"/>
  <c r="I34" i="13"/>
  <c r="C33" i="13"/>
  <c r="D33" i="13"/>
  <c r="G33" i="13"/>
  <c r="E33" i="13"/>
  <c r="I33" i="13"/>
  <c r="C6" i="13"/>
  <c r="G6" i="13"/>
  <c r="F6" i="13"/>
  <c r="N54" i="11"/>
  <c r="K54" i="11"/>
  <c r="O54" i="11"/>
  <c r="A4" i="11"/>
  <c r="A52" i="6"/>
  <c r="A70" i="6" s="1"/>
  <c r="A88" i="6" s="1"/>
  <c r="A106" i="6" s="1"/>
  <c r="A124" i="6"/>
  <c r="A142" i="6" s="1"/>
  <c r="A160" i="6" s="1"/>
  <c r="A178" i="6" s="1"/>
  <c r="A196" i="6" s="1"/>
  <c r="E23" i="13"/>
  <c r="A200" i="6"/>
  <c r="A198" i="6"/>
  <c r="J15" i="13"/>
  <c r="L54" i="11"/>
  <c r="A5" i="11"/>
  <c r="M54" i="11"/>
  <c r="H7" i="13"/>
  <c r="A199" i="6"/>
  <c r="A208" i="6"/>
  <c r="J26" i="6"/>
  <c r="J29" i="6" s="1"/>
  <c r="E54" i="11" s="1"/>
  <c r="H9" i="13"/>
  <c r="A6" i="11"/>
  <c r="I54" i="11"/>
  <c r="K29" i="6"/>
  <c r="F54" i="11" s="1"/>
  <c r="A7" i="11"/>
  <c r="A8" i="11"/>
  <c r="A9" i="11"/>
  <c r="A10" i="11"/>
  <c r="A11" i="11"/>
  <c r="A12" i="11"/>
  <c r="A13" i="11"/>
  <c r="A15" i="11"/>
  <c r="A16" i="11"/>
  <c r="A18" i="11"/>
  <c r="A19" i="11"/>
  <c r="A20" i="11"/>
  <c r="A21" i="11"/>
  <c r="A22" i="11"/>
  <c r="A23" i="11"/>
  <c r="A24" i="11"/>
  <c r="A25" i="11"/>
  <c r="A26" i="11"/>
  <c r="A27" i="11"/>
  <c r="A28" i="11"/>
  <c r="A29" i="11"/>
  <c r="A30" i="11"/>
  <c r="A31" i="11"/>
  <c r="H6" i="13"/>
  <c r="U4" i="11"/>
  <c r="Q4" i="11"/>
  <c r="E22" i="13"/>
  <c r="R5" i="11"/>
  <c r="F18" i="13"/>
  <c r="G235" i="18"/>
  <c r="G17" i="19"/>
  <c r="J16" i="19"/>
  <c r="J7" i="19"/>
  <c r="G179" i="18"/>
  <c r="G13" i="19"/>
  <c r="G137" i="18"/>
  <c r="G10" i="19"/>
  <c r="J9" i="19"/>
  <c r="G123" i="18"/>
  <c r="G9" i="19" s="1"/>
  <c r="G81" i="18"/>
  <c r="G6" i="19" s="1"/>
  <c r="M5" i="19"/>
  <c r="M4" i="19"/>
  <c r="M3" i="19"/>
  <c r="M53" i="19" s="1"/>
  <c r="I21" i="20"/>
  <c r="Q3" i="19"/>
  <c r="E21" i="20" s="1"/>
  <c r="S3" i="19"/>
  <c r="G21" i="20"/>
  <c r="V3" i="19"/>
  <c r="J21" i="20" s="1"/>
  <c r="T3" i="19"/>
  <c r="H21" i="20"/>
  <c r="I22" i="13"/>
  <c r="M20" i="19"/>
  <c r="G263" i="18"/>
  <c r="G19" i="19"/>
  <c r="G249" i="18"/>
  <c r="G18" i="19" s="1"/>
  <c r="G221" i="18"/>
  <c r="G16" i="19"/>
  <c r="M12" i="19"/>
  <c r="L53" i="19"/>
  <c r="U54" i="19"/>
  <c r="I36" i="20"/>
  <c r="N53" i="19"/>
  <c r="S54" i="19" s="1"/>
  <c r="G36" i="20"/>
  <c r="U9" i="19"/>
  <c r="I4" i="20"/>
  <c r="G109" i="18"/>
  <c r="G8" i="19"/>
  <c r="L24" i="18"/>
  <c r="M54" i="19" s="1"/>
  <c r="L25" i="18"/>
  <c r="K53" i="19"/>
  <c r="R54" i="19" s="1"/>
  <c r="F36" i="20" s="1"/>
  <c r="I53" i="19"/>
  <c r="T54" i="19"/>
  <c r="H36" i="20" s="1"/>
  <c r="O53" i="19"/>
  <c r="V54" i="19"/>
  <c r="J36" i="20"/>
  <c r="H53" i="19"/>
  <c r="Q54" i="19" s="1"/>
  <c r="E36" i="20" s="1"/>
  <c r="T31" i="19"/>
  <c r="H32" i="20" s="1"/>
  <c r="G431" i="18"/>
  <c r="G31" i="19"/>
  <c r="G473" i="18"/>
  <c r="G34" i="19" s="1"/>
  <c r="G459" i="18"/>
  <c r="G33" i="19"/>
  <c r="A170" i="18"/>
  <c r="A184" i="18" s="1"/>
  <c r="A198" i="18" s="1"/>
  <c r="A212" i="18" s="1"/>
  <c r="A226" i="18" s="1"/>
  <c r="A240" i="18" s="1"/>
  <c r="A254" i="18" s="1"/>
  <c r="A268" i="18" s="1"/>
  <c r="A282" i="18" s="1"/>
  <c r="A296" i="18" s="1"/>
  <c r="A310" i="18" s="1"/>
  <c r="A156" i="18"/>
  <c r="A173" i="18"/>
  <c r="A187" i="18" s="1"/>
  <c r="A201" i="18" s="1"/>
  <c r="A215" i="18" s="1"/>
  <c r="A229" i="18" s="1"/>
  <c r="A243" i="18" s="1"/>
  <c r="A257" i="18" s="1"/>
  <c r="A271" i="18" s="1"/>
  <c r="A285" i="18" s="1"/>
  <c r="A299" i="18" s="1"/>
  <c r="A313" i="18" s="1"/>
  <c r="A159" i="18"/>
  <c r="A176" i="18"/>
  <c r="A190" i="18" s="1"/>
  <c r="A204" i="18" s="1"/>
  <c r="A218" i="18" s="1"/>
  <c r="A232" i="18" s="1"/>
  <c r="A246" i="18" s="1"/>
  <c r="A260" i="18" s="1"/>
  <c r="A274" i="18" s="1"/>
  <c r="A288" i="18" s="1"/>
  <c r="A302" i="18" s="1"/>
  <c r="A316" i="18" s="1"/>
  <c r="A162" i="18"/>
  <c r="A168" i="18"/>
  <c r="A182" i="18" s="1"/>
  <c r="A196" i="18" s="1"/>
  <c r="A210" i="18" s="1"/>
  <c r="A224" i="18" s="1"/>
  <c r="A238" i="18" s="1"/>
  <c r="A252" i="18" s="1"/>
  <c r="A266" i="18" s="1"/>
  <c r="A280" i="18" s="1"/>
  <c r="A294" i="18" s="1"/>
  <c r="A308" i="18" s="1"/>
  <c r="A154" i="18"/>
  <c r="A161" i="18"/>
  <c r="A175" i="18"/>
  <c r="A189" i="18"/>
  <c r="A203" i="18" s="1"/>
  <c r="A217" i="18" s="1"/>
  <c r="A231" i="18" s="1"/>
  <c r="A245" i="18" s="1"/>
  <c r="A259" i="18" s="1"/>
  <c r="A273" i="18" s="1"/>
  <c r="A287" i="18" s="1"/>
  <c r="A301" i="18" s="1"/>
  <c r="A315" i="18" s="1"/>
  <c r="A155" i="18"/>
  <c r="A169" i="18"/>
  <c r="A183" i="18"/>
  <c r="A197" i="18" s="1"/>
  <c r="A211" i="18" s="1"/>
  <c r="A225" i="18" s="1"/>
  <c r="A239" i="18" s="1"/>
  <c r="A253" i="18" s="1"/>
  <c r="A267" i="18" s="1"/>
  <c r="A281" i="18" s="1"/>
  <c r="A295" i="18" s="1"/>
  <c r="A309" i="18" s="1"/>
  <c r="A171" i="18"/>
  <c r="A185" i="18"/>
  <c r="A199" i="18"/>
  <c r="A213" i="18" s="1"/>
  <c r="A227" i="18" s="1"/>
  <c r="A241" i="18" s="1"/>
  <c r="A255" i="18" s="1"/>
  <c r="A269" i="18" s="1"/>
  <c r="A283" i="18" s="1"/>
  <c r="A297" i="18" s="1"/>
  <c r="A311" i="18" s="1"/>
  <c r="A157" i="18"/>
  <c r="A160" i="18"/>
  <c r="A174" i="18"/>
  <c r="A188" i="18"/>
  <c r="A202" i="18" s="1"/>
  <c r="A216" i="18" s="1"/>
  <c r="A230" i="18" s="1"/>
  <c r="A244" i="18" s="1"/>
  <c r="A258" i="18" s="1"/>
  <c r="A272" i="18" s="1"/>
  <c r="A286" i="18" s="1"/>
  <c r="A300" i="18" s="1"/>
  <c r="A314" i="18" s="1"/>
  <c r="A178" i="18"/>
  <c r="A192" i="18"/>
  <c r="A206" i="18"/>
  <c r="A220" i="18" s="1"/>
  <c r="A234" i="18" s="1"/>
  <c r="A248" i="18" s="1"/>
  <c r="A262" i="18" s="1"/>
  <c r="A276" i="18" s="1"/>
  <c r="A290" i="18" s="1"/>
  <c r="A304" i="18" s="1"/>
  <c r="A318" i="18" s="1"/>
  <c r="A164" i="18"/>
  <c r="A68" i="18"/>
  <c r="A5" i="19"/>
  <c r="A172" i="18"/>
  <c r="A186" i="18" s="1"/>
  <c r="A200" i="18" s="1"/>
  <c r="A214" i="18" s="1"/>
  <c r="A228" i="18" s="1"/>
  <c r="A242" i="18" s="1"/>
  <c r="A256" i="18" s="1"/>
  <c r="A270" i="18" s="1"/>
  <c r="A284" i="18" s="1"/>
  <c r="A298" i="18" s="1"/>
  <c r="A312" i="18" s="1"/>
  <c r="A158" i="18"/>
  <c r="A163" i="18"/>
  <c r="A177" i="18"/>
  <c r="A191" i="18" s="1"/>
  <c r="A205" i="18" s="1"/>
  <c r="A219" i="18" s="1"/>
  <c r="A233" i="18" s="1"/>
  <c r="A247" i="18" s="1"/>
  <c r="A261" i="18" s="1"/>
  <c r="A275" i="18" s="1"/>
  <c r="A289" i="18" s="1"/>
  <c r="A303" i="18" s="1"/>
  <c r="A317" i="18" s="1"/>
  <c r="J5" i="19"/>
  <c r="G165" i="18"/>
  <c r="G12" i="19" s="1"/>
  <c r="G417" i="18"/>
  <c r="G30" i="19" s="1"/>
  <c r="J36" i="19"/>
  <c r="G501" i="18"/>
  <c r="G36" i="19" s="1"/>
  <c r="G403" i="18"/>
  <c r="G29" i="19"/>
  <c r="G277" i="18"/>
  <c r="G20" i="19" s="1"/>
  <c r="J21" i="13"/>
  <c r="I21" i="13"/>
  <c r="U53" i="11"/>
  <c r="I35" i="13" s="1"/>
  <c r="R53" i="11"/>
  <c r="F35" i="13"/>
  <c r="F29" i="13"/>
  <c r="G22" i="13"/>
  <c r="S53" i="11"/>
  <c r="G35" i="13"/>
  <c r="Q53" i="11"/>
  <c r="E35" i="13" s="1"/>
  <c r="I53" i="11"/>
  <c r="T54" i="11"/>
  <c r="H36" i="13"/>
  <c r="T53" i="11"/>
  <c r="H35" i="13" s="1"/>
  <c r="V5" i="11"/>
  <c r="J18" i="13"/>
  <c r="E53" i="19"/>
  <c r="K53" i="11"/>
  <c r="R54" i="11"/>
  <c r="F36" i="13"/>
  <c r="L53" i="11"/>
  <c r="U54" i="11" s="1"/>
  <c r="I36" i="13" s="1"/>
  <c r="J26" i="18"/>
  <c r="E54" i="19" s="1"/>
  <c r="F18" i="20"/>
  <c r="G18" i="20"/>
  <c r="G67" i="18"/>
  <c r="G5" i="19" s="1"/>
  <c r="L23" i="18"/>
  <c r="L26" i="18" s="1"/>
  <c r="G54" i="19" s="1"/>
  <c r="J54" i="19"/>
  <c r="I22" i="20"/>
  <c r="G39" i="18"/>
  <c r="G3" i="19"/>
  <c r="J18" i="20"/>
  <c r="A6" i="19"/>
  <c r="A82" i="18"/>
  <c r="V53" i="11"/>
  <c r="J35" i="13"/>
  <c r="A7" i="19"/>
  <c r="A96" i="18"/>
  <c r="A110" i="18"/>
  <c r="A8" i="19"/>
  <c r="A124" i="18"/>
  <c r="A9" i="19"/>
  <c r="A10" i="19"/>
  <c r="A138" i="18"/>
  <c r="A152" i="18" s="1"/>
  <c r="A166" i="18" s="1"/>
  <c r="A13" i="19" s="1"/>
  <c r="A12" i="19"/>
  <c r="A180" i="18"/>
  <c r="A14" i="19" s="1"/>
  <c r="A194" i="18"/>
  <c r="A15" i="19" s="1"/>
  <c r="V53" i="19"/>
  <c r="J35" i="20"/>
  <c r="F53" i="19"/>
  <c r="U53" i="19"/>
  <c r="I35" i="20" s="1"/>
  <c r="S53" i="19"/>
  <c r="G35" i="20" s="1"/>
  <c r="R53" i="19"/>
  <c r="F35" i="20" s="1"/>
  <c r="Q53" i="19"/>
  <c r="E35" i="20"/>
  <c r="J53" i="19"/>
  <c r="T53" i="19"/>
  <c r="H35" i="20"/>
  <c r="I54" i="19"/>
  <c r="P54" i="19"/>
  <c r="M53" i="11" l="1"/>
  <c r="A328" i="18"/>
  <c r="A342" i="18" s="1"/>
  <c r="A524" i="18"/>
  <c r="A538" i="18" s="1"/>
  <c r="A325" i="18"/>
  <c r="A339" i="18" s="1"/>
  <c r="A521" i="18"/>
  <c r="A535" i="18" s="1"/>
  <c r="A526" i="18"/>
  <c r="A540" i="18" s="1"/>
  <c r="A330" i="18"/>
  <c r="A344" i="18" s="1"/>
  <c r="A520" i="18"/>
  <c r="A534" i="18" s="1"/>
  <c r="A324" i="18"/>
  <c r="A338" i="18" s="1"/>
  <c r="A522" i="18"/>
  <c r="A536" i="18" s="1"/>
  <c r="A326" i="18"/>
  <c r="A340" i="18" s="1"/>
  <c r="A332" i="18"/>
  <c r="A346" i="18" s="1"/>
  <c r="A528" i="18"/>
  <c r="A542" i="18" s="1"/>
  <c r="A329" i="18"/>
  <c r="A343" i="18" s="1"/>
  <c r="A525" i="18"/>
  <c r="A539" i="18" s="1"/>
  <c r="A518" i="18"/>
  <c r="A532" i="18" s="1"/>
  <c r="A322" i="18"/>
  <c r="A336" i="18" s="1"/>
  <c r="A523" i="18"/>
  <c r="A537" i="18" s="1"/>
  <c r="A327" i="18"/>
  <c r="A341" i="18" s="1"/>
  <c r="A527" i="18"/>
  <c r="A541" i="18" s="1"/>
  <c r="A331" i="18"/>
  <c r="A345" i="18" s="1"/>
  <c r="A208" i="18"/>
  <c r="A11" i="19"/>
  <c r="A323" i="18"/>
  <c r="A337" i="18" s="1"/>
  <c r="A519" i="18"/>
  <c r="A533" i="18" s="1"/>
  <c r="A213" i="6"/>
  <c r="A231" i="6" s="1"/>
  <c r="A249" i="6" s="1"/>
  <c r="A267" i="6" s="1"/>
  <c r="A285" i="6" s="1"/>
  <c r="A303" i="6" s="1"/>
  <c r="A321" i="6" s="1"/>
  <c r="A339" i="6" s="1"/>
  <c r="A357" i="6" s="1"/>
  <c r="A375" i="6" s="1"/>
  <c r="A393" i="6" s="1"/>
  <c r="A195" i="6"/>
  <c r="A414" i="6"/>
  <c r="A432" i="6" s="1"/>
  <c r="A666" i="6"/>
  <c r="A684" i="6" s="1"/>
  <c r="A227" i="6"/>
  <c r="A245" i="6" s="1"/>
  <c r="A263" i="6" s="1"/>
  <c r="A281" i="6" s="1"/>
  <c r="A299" i="6" s="1"/>
  <c r="A317" i="6" s="1"/>
  <c r="A335" i="6" s="1"/>
  <c r="A353" i="6" s="1"/>
  <c r="A371" i="6" s="1"/>
  <c r="A389" i="6" s="1"/>
  <c r="A407" i="6" s="1"/>
  <c r="A209" i="6"/>
  <c r="A214" i="6"/>
  <c r="A232" i="6" s="1"/>
  <c r="A412" i="6"/>
  <c r="A430" i="6" s="1"/>
  <c r="A664" i="6"/>
  <c r="A682" i="6" s="1"/>
  <c r="A415" i="6"/>
  <c r="A433" i="6" s="1"/>
  <c r="A667" i="6"/>
  <c r="A685" i="6" s="1"/>
  <c r="A224" i="6"/>
  <c r="A242" i="6" s="1"/>
  <c r="A260" i="6" s="1"/>
  <c r="A278" i="6" s="1"/>
  <c r="A296" i="6" s="1"/>
  <c r="A314" i="6" s="1"/>
  <c r="A332" i="6" s="1"/>
  <c r="A350" i="6" s="1"/>
  <c r="A368" i="6" s="1"/>
  <c r="A386" i="6" s="1"/>
  <c r="A404" i="6" s="1"/>
  <c r="A206" i="6"/>
  <c r="A197" i="6"/>
  <c r="A215" i="6"/>
  <c r="A233" i="6" s="1"/>
  <c r="A251" i="6" s="1"/>
  <c r="A269" i="6" s="1"/>
  <c r="A287" i="6" s="1"/>
  <c r="A305" i="6" s="1"/>
  <c r="A323" i="6" s="1"/>
  <c r="A341" i="6" s="1"/>
  <c r="A359" i="6" s="1"/>
  <c r="A377" i="6" s="1"/>
  <c r="A395" i="6" s="1"/>
  <c r="A668" i="6"/>
  <c r="A686" i="6" s="1"/>
  <c r="A416" i="6"/>
  <c r="A434" i="6" s="1"/>
  <c r="A225" i="6"/>
  <c r="A243" i="6" s="1"/>
  <c r="A261" i="6" s="1"/>
  <c r="A279" i="6" s="1"/>
  <c r="A297" i="6" s="1"/>
  <c r="A315" i="6" s="1"/>
  <c r="A333" i="6" s="1"/>
  <c r="A351" i="6" s="1"/>
  <c r="A369" i="6" s="1"/>
  <c r="A387" i="6" s="1"/>
  <c r="A405" i="6" s="1"/>
  <c r="A207" i="6"/>
  <c r="C35" i="17"/>
  <c r="E53" i="11"/>
  <c r="H54" i="11"/>
  <c r="A219" i="6"/>
  <c r="A237" i="6" s="1"/>
  <c r="A255" i="6" s="1"/>
  <c r="A273" i="6" s="1"/>
  <c r="A291" i="6" s="1"/>
  <c r="A309" i="6" s="1"/>
  <c r="A327" i="6" s="1"/>
  <c r="A345" i="6" s="1"/>
  <c r="A363" i="6" s="1"/>
  <c r="A381" i="6" s="1"/>
  <c r="A399" i="6" s="1"/>
  <c r="A201" i="6"/>
  <c r="A676" i="6"/>
  <c r="A694" i="6" s="1"/>
  <c r="A424" i="6"/>
  <c r="A442" i="6" s="1"/>
  <c r="A571" i="6"/>
  <c r="A32" i="11"/>
  <c r="O53" i="11"/>
  <c r="V54" i="11" s="1"/>
  <c r="J36" i="13" s="1"/>
  <c r="P53" i="19"/>
  <c r="G53" i="11"/>
  <c r="G361" i="18"/>
  <c r="G26" i="19" s="1"/>
  <c r="G53" i="19" s="1"/>
  <c r="A419" i="6"/>
  <c r="A437" i="6" s="1"/>
  <c r="A671" i="6"/>
  <c r="A689" i="6" s="1"/>
  <c r="F53" i="11"/>
  <c r="B225" i="6"/>
  <c r="B243" i="6" s="1"/>
  <c r="B261" i="6" s="1"/>
  <c r="B279" i="6" s="1"/>
  <c r="B297" i="6" s="1"/>
  <c r="B207" i="6"/>
  <c r="A222" i="6"/>
  <c r="A240" i="6" s="1"/>
  <c r="A258" i="6" s="1"/>
  <c r="A276" i="6" s="1"/>
  <c r="A294" i="6" s="1"/>
  <c r="A312" i="6" s="1"/>
  <c r="A330" i="6" s="1"/>
  <c r="A348" i="6" s="1"/>
  <c r="A366" i="6" s="1"/>
  <c r="A384" i="6" s="1"/>
  <c r="A402" i="6" s="1"/>
  <c r="A204" i="6"/>
  <c r="B224" i="6"/>
  <c r="B242" i="6" s="1"/>
  <c r="B260" i="6" s="1"/>
  <c r="B278" i="6" s="1"/>
  <c r="B296" i="6" s="1"/>
  <c r="B206" i="6"/>
  <c r="A418" i="6"/>
  <c r="A436" i="6" s="1"/>
  <c r="A670" i="6"/>
  <c r="A688" i="6" s="1"/>
  <c r="B411" i="6"/>
  <c r="B429" i="6" s="1"/>
  <c r="B663" i="6"/>
  <c r="B681" i="6" s="1"/>
  <c r="B204" i="6"/>
  <c r="B200" i="6"/>
  <c r="B565" i="6"/>
  <c r="B619" i="6" s="1"/>
  <c r="B637" i="6"/>
  <c r="B655" i="6" s="1"/>
  <c r="B667" i="6"/>
  <c r="B685" i="6" s="1"/>
  <c r="B709" i="6"/>
  <c r="B727" i="6" s="1"/>
  <c r="B705" i="6"/>
  <c r="B723" i="6" s="1"/>
  <c r="B701" i="6"/>
  <c r="B719" i="6" s="1"/>
  <c r="A223" i="6"/>
  <c r="A241" i="6" s="1"/>
  <c r="A259" i="6" s="1"/>
  <c r="A277" i="6" s="1"/>
  <c r="A295" i="6" s="1"/>
  <c r="A313" i="6" s="1"/>
  <c r="A331" i="6" s="1"/>
  <c r="A349" i="6" s="1"/>
  <c r="A367" i="6" s="1"/>
  <c r="A385" i="6" s="1"/>
  <c r="A403" i="6" s="1"/>
  <c r="B314" i="6"/>
  <c r="B332" i="6" s="1"/>
  <c r="B350" i="6" s="1"/>
  <c r="B368" i="6" s="1"/>
  <c r="B386" i="6" s="1"/>
  <c r="B404" i="6" s="1"/>
  <c r="B310" i="6"/>
  <c r="B328" i="6" s="1"/>
  <c r="B346" i="6" s="1"/>
  <c r="B364" i="6" s="1"/>
  <c r="B382" i="6" s="1"/>
  <c r="B400" i="6" s="1"/>
  <c r="B525" i="6"/>
  <c r="B777" i="6"/>
  <c r="B416" i="6"/>
  <c r="B434" i="6" s="1"/>
  <c r="B668" i="6"/>
  <c r="B686" i="6" s="1"/>
  <c r="B420" i="6"/>
  <c r="B438" i="6" s="1"/>
  <c r="B672" i="6"/>
  <c r="B690" i="6" s="1"/>
  <c r="B739" i="6"/>
  <c r="B487" i="6"/>
  <c r="B505" i="6" s="1"/>
  <c r="B414" i="6"/>
  <c r="B432" i="6" s="1"/>
  <c r="B666" i="6"/>
  <c r="B684" i="6" s="1"/>
  <c r="B583" i="6"/>
  <c r="B561" i="6"/>
  <c r="B615" i="6" s="1"/>
  <c r="B831" i="6"/>
  <c r="B745" i="6"/>
  <c r="B781" i="6"/>
  <c r="B424" i="6"/>
  <c r="B442" i="6" s="1"/>
  <c r="B676" i="6"/>
  <c r="B694" i="6" s="1"/>
  <c r="B311" i="6"/>
  <c r="B329" i="6" s="1"/>
  <c r="B347" i="6" s="1"/>
  <c r="B365" i="6" s="1"/>
  <c r="B383" i="6" s="1"/>
  <c r="B401" i="6" s="1"/>
  <c r="B315" i="6"/>
  <c r="B333" i="6" s="1"/>
  <c r="B351" i="6" s="1"/>
  <c r="B369" i="6" s="1"/>
  <c r="B387" i="6" s="1"/>
  <c r="B405" i="6" s="1"/>
  <c r="B521" i="6"/>
  <c r="B773" i="6"/>
  <c r="B412" i="6"/>
  <c r="B430" i="6" s="1"/>
  <c r="B664" i="6"/>
  <c r="B682" i="6" s="1"/>
  <c r="L26" i="6"/>
  <c r="L28" i="6"/>
  <c r="P54" i="11" s="1"/>
  <c r="J54" i="11" l="1"/>
  <c r="L29" i="6"/>
  <c r="G54" i="11" s="1"/>
  <c r="B539" i="6"/>
  <c r="B809" i="6" s="1"/>
  <c r="B899" i="6" s="1"/>
  <c r="B917" i="6" s="1"/>
  <c r="B575" i="6"/>
  <c r="B460" i="6"/>
  <c r="B478" i="6" s="1"/>
  <c r="B712" i="6"/>
  <c r="B730" i="6" s="1"/>
  <c r="B523" i="6"/>
  <c r="B775" i="6"/>
  <c r="B595" i="6"/>
  <c r="B631" i="6"/>
  <c r="B649" i="6" s="1"/>
  <c r="B559" i="6"/>
  <c r="B613" i="6" s="1"/>
  <c r="B418" i="6"/>
  <c r="B436" i="6" s="1"/>
  <c r="B670" i="6"/>
  <c r="B688" i="6" s="1"/>
  <c r="B447" i="6"/>
  <c r="B465" i="6" s="1"/>
  <c r="B699" i="6"/>
  <c r="B717" i="6" s="1"/>
  <c r="A422" i="6"/>
  <c r="A440" i="6" s="1"/>
  <c r="A674" i="6"/>
  <c r="A692" i="6" s="1"/>
  <c r="A448" i="6"/>
  <c r="A466" i="6" s="1"/>
  <c r="A700" i="6"/>
  <c r="A718" i="6" s="1"/>
  <c r="A359" i="18"/>
  <c r="A373" i="18" s="1"/>
  <c r="A555" i="18"/>
  <c r="A569" i="18" s="1"/>
  <c r="A350" i="18"/>
  <c r="A364" i="18" s="1"/>
  <c r="A546" i="18"/>
  <c r="A560" i="18" s="1"/>
  <c r="A548" i="18"/>
  <c r="A562" i="18" s="1"/>
  <c r="A352" i="18"/>
  <c r="A366" i="18" s="1"/>
  <c r="B448" i="6"/>
  <c r="B466" i="6" s="1"/>
  <c r="B700" i="6"/>
  <c r="B718" i="6" s="1"/>
  <c r="B423" i="6"/>
  <c r="B441" i="6" s="1"/>
  <c r="B675" i="6"/>
  <c r="B693" i="6" s="1"/>
  <c r="B799" i="6"/>
  <c r="B889" i="6" s="1"/>
  <c r="B871" i="6"/>
  <c r="B829" i="6"/>
  <c r="B757" i="6"/>
  <c r="B847" i="6" s="1"/>
  <c r="B452" i="6"/>
  <c r="B470" i="6" s="1"/>
  <c r="B704" i="6"/>
  <c r="B722" i="6" s="1"/>
  <c r="B422" i="6"/>
  <c r="B440" i="6" s="1"/>
  <c r="B674" i="6"/>
  <c r="B692" i="6" s="1"/>
  <c r="A589" i="6"/>
  <c r="A33" i="11"/>
  <c r="A417" i="6"/>
  <c r="A435" i="6" s="1"/>
  <c r="A669" i="6"/>
  <c r="A687" i="6" s="1"/>
  <c r="A413" i="6"/>
  <c r="A431" i="6" s="1"/>
  <c r="A665" i="6"/>
  <c r="A683" i="6" s="1"/>
  <c r="A450" i="6"/>
  <c r="A468" i="6" s="1"/>
  <c r="A702" i="6"/>
  <c r="A720" i="6" s="1"/>
  <c r="A547" i="18"/>
  <c r="A561" i="18" s="1"/>
  <c r="A351" i="18"/>
  <c r="A365" i="18" s="1"/>
  <c r="A360" i="18"/>
  <c r="A374" i="18" s="1"/>
  <c r="A556" i="18"/>
  <c r="A570" i="18" s="1"/>
  <c r="A549" i="18"/>
  <c r="A563" i="18" s="1"/>
  <c r="A353" i="18"/>
  <c r="A367" i="18" s="1"/>
  <c r="B419" i="6"/>
  <c r="B437" i="6" s="1"/>
  <c r="B671" i="6"/>
  <c r="B689" i="6" s="1"/>
  <c r="B763" i="6"/>
  <c r="B853" i="6" s="1"/>
  <c r="B835" i="6"/>
  <c r="B795" i="6"/>
  <c r="B885" i="6" s="1"/>
  <c r="B867" i="6"/>
  <c r="A421" i="6"/>
  <c r="A439" i="6" s="1"/>
  <c r="A673" i="6"/>
  <c r="A691" i="6" s="1"/>
  <c r="A454" i="6"/>
  <c r="A472" i="6" s="1"/>
  <c r="A706" i="6"/>
  <c r="A724" i="6" s="1"/>
  <c r="A420" i="6"/>
  <c r="A438" i="6" s="1"/>
  <c r="A672" i="6"/>
  <c r="A690" i="6" s="1"/>
  <c r="A460" i="6"/>
  <c r="A478" i="6" s="1"/>
  <c r="A712" i="6"/>
  <c r="A730" i="6" s="1"/>
  <c r="A423" i="6"/>
  <c r="A441" i="6" s="1"/>
  <c r="A675" i="6"/>
  <c r="A693" i="6" s="1"/>
  <c r="A703" i="6"/>
  <c r="A721" i="6" s="1"/>
  <c r="A451" i="6"/>
  <c r="A469" i="6" s="1"/>
  <c r="A551" i="18"/>
  <c r="A565" i="18" s="1"/>
  <c r="A355" i="18"/>
  <c r="A369" i="18" s="1"/>
  <c r="A550" i="18"/>
  <c r="A564" i="18" s="1"/>
  <c r="A354" i="18"/>
  <c r="A368" i="18" s="1"/>
  <c r="A554" i="18"/>
  <c r="A568" i="18" s="1"/>
  <c r="A358" i="18"/>
  <c r="A372" i="18" s="1"/>
  <c r="B791" i="6"/>
  <c r="B881" i="6" s="1"/>
  <c r="B863" i="6"/>
  <c r="B450" i="6"/>
  <c r="B468" i="6" s="1"/>
  <c r="B702" i="6"/>
  <c r="B720" i="6" s="1"/>
  <c r="B456" i="6"/>
  <c r="B474" i="6" s="1"/>
  <c r="B708" i="6"/>
  <c r="B726" i="6" s="1"/>
  <c r="B543" i="6"/>
  <c r="B813" i="6" s="1"/>
  <c r="B903" i="6" s="1"/>
  <c r="B921" i="6" s="1"/>
  <c r="B579" i="6"/>
  <c r="A455" i="6"/>
  <c r="A473" i="6" s="1"/>
  <c r="A707" i="6"/>
  <c r="A725" i="6" s="1"/>
  <c r="A452" i="6"/>
  <c r="A470" i="6" s="1"/>
  <c r="A704" i="6"/>
  <c r="A722" i="6" s="1"/>
  <c r="A425" i="6"/>
  <c r="A443" i="6" s="1"/>
  <c r="A677" i="6"/>
  <c r="A695" i="6" s="1"/>
  <c r="A411" i="6"/>
  <c r="A429" i="6" s="1"/>
  <c r="A663" i="6"/>
  <c r="A681" i="6" s="1"/>
  <c r="A222" i="18"/>
  <c r="A236" i="18" s="1"/>
  <c r="A16" i="19"/>
  <c r="A357" i="18"/>
  <c r="A371" i="18" s="1"/>
  <c r="A553" i="18"/>
  <c r="A567" i="18" s="1"/>
  <c r="A552" i="18"/>
  <c r="A566" i="18" s="1"/>
  <c r="A356" i="18"/>
  <c r="A370" i="18" s="1"/>
  <c r="A699" i="6" l="1"/>
  <c r="A717" i="6" s="1"/>
  <c r="A447" i="6"/>
  <c r="A465" i="6" s="1"/>
  <c r="A457" i="6"/>
  <c r="A475" i="6" s="1"/>
  <c r="A709" i="6"/>
  <c r="A727" i="6" s="1"/>
  <c r="A382" i="18"/>
  <c r="A396" i="18" s="1"/>
  <c r="A578" i="18"/>
  <c r="A250" i="18"/>
  <c r="A18" i="19"/>
  <c r="A461" i="6"/>
  <c r="A479" i="6" s="1"/>
  <c r="A713" i="6"/>
  <c r="A731" i="6" s="1"/>
  <c r="A491" i="6"/>
  <c r="A509" i="6" s="1"/>
  <c r="A743" i="6"/>
  <c r="B492" i="6"/>
  <c r="B510" i="6" s="1"/>
  <c r="B744" i="6"/>
  <c r="A496" i="6"/>
  <c r="A514" i="6" s="1"/>
  <c r="A748" i="6"/>
  <c r="A490" i="6"/>
  <c r="A508" i="6" s="1"/>
  <c r="A742" i="6"/>
  <c r="B455" i="6"/>
  <c r="B473" i="6" s="1"/>
  <c r="B707" i="6"/>
  <c r="B725" i="6" s="1"/>
  <c r="A388" i="18"/>
  <c r="A402" i="18" s="1"/>
  <c r="A584" i="18"/>
  <c r="A738" i="6"/>
  <c r="A486" i="6"/>
  <c r="A504" i="6" s="1"/>
  <c r="A453" i="6"/>
  <c r="A471" i="6" s="1"/>
  <c r="A705" i="6"/>
  <c r="A723" i="6" s="1"/>
  <c r="B458" i="6"/>
  <c r="B476" i="6" s="1"/>
  <c r="B710" i="6"/>
  <c r="B728" i="6" s="1"/>
  <c r="B459" i="6"/>
  <c r="B477" i="6" s="1"/>
  <c r="B711" i="6"/>
  <c r="B729" i="6" s="1"/>
  <c r="A387" i="18"/>
  <c r="A401" i="18" s="1"/>
  <c r="A583" i="18"/>
  <c r="A458" i="6"/>
  <c r="A476" i="6" s="1"/>
  <c r="A710" i="6"/>
  <c r="A728" i="6" s="1"/>
  <c r="B454" i="6"/>
  <c r="B472" i="6" s="1"/>
  <c r="B706" i="6"/>
  <c r="B724" i="6" s="1"/>
  <c r="B865" i="6"/>
  <c r="B793" i="6"/>
  <c r="B883" i="6" s="1"/>
  <c r="A488" i="6"/>
  <c r="A506" i="6" s="1"/>
  <c r="A740" i="6"/>
  <c r="A384" i="18"/>
  <c r="A398" i="18" s="1"/>
  <c r="A580" i="18"/>
  <c r="A739" i="6"/>
  <c r="A487" i="6"/>
  <c r="A505" i="6" s="1"/>
  <c r="A386" i="18"/>
  <c r="A400" i="18" s="1"/>
  <c r="A582" i="18"/>
  <c r="A383" i="18"/>
  <c r="A397" i="18" s="1"/>
  <c r="A579" i="18"/>
  <c r="A577" i="18"/>
  <c r="A381" i="18"/>
  <c r="A395" i="18" s="1"/>
  <c r="A575" i="18"/>
  <c r="A379" i="18"/>
  <c r="A393" i="18" s="1"/>
  <c r="B541" i="6"/>
  <c r="B811" i="6" s="1"/>
  <c r="B901" i="6" s="1"/>
  <c r="B919" i="6" s="1"/>
  <c r="B577" i="6"/>
  <c r="A581" i="18"/>
  <c r="A385" i="18"/>
  <c r="A399" i="18" s="1"/>
  <c r="B486" i="6"/>
  <c r="B504" i="6" s="1"/>
  <c r="B738" i="6"/>
  <c r="A456" i="6"/>
  <c r="A474" i="6" s="1"/>
  <c r="A708" i="6"/>
  <c r="A726" i="6" s="1"/>
  <c r="A449" i="6"/>
  <c r="A467" i="6" s="1"/>
  <c r="A701" i="6"/>
  <c r="A719" i="6" s="1"/>
  <c r="A607" i="6"/>
  <c r="A34" i="11"/>
  <c r="B488" i="6"/>
  <c r="B506" i="6" s="1"/>
  <c r="B740" i="6"/>
  <c r="B484" i="6"/>
  <c r="B502" i="6" s="1"/>
  <c r="B736" i="6"/>
  <c r="A574" i="18"/>
  <c r="A378" i="18"/>
  <c r="A392" i="18" s="1"/>
  <c r="A736" i="6"/>
  <c r="A484" i="6"/>
  <c r="A502" i="6" s="1"/>
  <c r="B483" i="6"/>
  <c r="B501" i="6" s="1"/>
  <c r="B735" i="6"/>
  <c r="A711" i="6"/>
  <c r="A729" i="6" s="1"/>
  <c r="A459" i="6"/>
  <c r="A477" i="6" s="1"/>
  <c r="A576" i="18"/>
  <c r="A380" i="18"/>
  <c r="A394" i="18" s="1"/>
  <c r="B496" i="6"/>
  <c r="B514" i="6" s="1"/>
  <c r="B748" i="6"/>
  <c r="B753" i="6" l="1"/>
  <c r="B843" i="6" s="1"/>
  <c r="B825" i="6"/>
  <c r="B828" i="6"/>
  <c r="B756" i="6"/>
  <c r="B846" i="6" s="1"/>
  <c r="A588" i="18"/>
  <c r="A658" i="18" s="1"/>
  <c r="A644" i="18"/>
  <c r="A496" i="18"/>
  <c r="A510" i="18" s="1"/>
  <c r="A440" i="18"/>
  <c r="A482" i="18" s="1"/>
  <c r="A608" i="18"/>
  <c r="A468" i="18"/>
  <c r="A412" i="18"/>
  <c r="B747" i="6"/>
  <c r="B495" i="6"/>
  <c r="B513" i="6" s="1"/>
  <c r="A526" i="6"/>
  <c r="A634" i="6"/>
  <c r="A652" i="6" s="1"/>
  <c r="A562" i="6"/>
  <c r="A616" i="6" s="1"/>
  <c r="A778" i="6"/>
  <c r="A598" i="6"/>
  <c r="B528" i="6"/>
  <c r="B780" i="6"/>
  <c r="B636" i="6"/>
  <c r="B654" i="6" s="1"/>
  <c r="B564" i="6"/>
  <c r="B618" i="6" s="1"/>
  <c r="B600" i="6"/>
  <c r="A438" i="18"/>
  <c r="A480" i="18" s="1"/>
  <c r="A410" i="18"/>
  <c r="A494" i="18"/>
  <c r="A508" i="18" s="1"/>
  <c r="A606" i="18"/>
  <c r="A466" i="18"/>
  <c r="B766" i="6"/>
  <c r="B856" i="6" s="1"/>
  <c r="B838" i="6"/>
  <c r="A747" i="6"/>
  <c r="A495" i="6"/>
  <c r="A513" i="6" s="1"/>
  <c r="A556" i="6"/>
  <c r="A610" i="6" s="1"/>
  <c r="A628" i="6"/>
  <c r="A646" i="6" s="1"/>
  <c r="A592" i="6"/>
  <c r="A520" i="6"/>
  <c r="A772" i="6"/>
  <c r="B754" i="6"/>
  <c r="B844" i="6" s="1"/>
  <c r="B826" i="6"/>
  <c r="A441" i="18"/>
  <c r="A483" i="18" s="1"/>
  <c r="A497" i="18"/>
  <c r="A511" i="18" s="1"/>
  <c r="A609" i="18"/>
  <c r="A413" i="18"/>
  <c r="A469" i="18"/>
  <c r="A463" i="18"/>
  <c r="A603" i="18"/>
  <c r="A491" i="18"/>
  <c r="A505" i="18" s="1"/>
  <c r="A435" i="18"/>
  <c r="A477" i="18" s="1"/>
  <c r="A407" i="18"/>
  <c r="A649" i="18"/>
  <c r="A593" i="18"/>
  <c r="A663" i="18" s="1"/>
  <c r="A523" i="6"/>
  <c r="A559" i="6"/>
  <c r="A613" i="6" s="1"/>
  <c r="A775" i="6"/>
  <c r="A631" i="6"/>
  <c r="A649" i="6" s="1"/>
  <c r="A595" i="6"/>
  <c r="A830" i="6"/>
  <c r="A758" i="6"/>
  <c r="A848" i="6" s="1"/>
  <c r="A597" i="18"/>
  <c r="A667" i="18" s="1"/>
  <c r="A653" i="18"/>
  <c r="A594" i="6"/>
  <c r="A558" i="6"/>
  <c r="A612" i="6" s="1"/>
  <c r="A630" i="6"/>
  <c r="A648" i="6" s="1"/>
  <c r="A522" i="6"/>
  <c r="A774" i="6"/>
  <c r="A838" i="6"/>
  <c r="A766" i="6"/>
  <c r="A856" i="6" s="1"/>
  <c r="A833" i="6"/>
  <c r="A761" i="6"/>
  <c r="A851" i="6" s="1"/>
  <c r="A604" i="18"/>
  <c r="A464" i="18"/>
  <c r="A492" i="18"/>
  <c r="A506" i="18" s="1"/>
  <c r="A408" i="18"/>
  <c r="A436" i="18"/>
  <c r="A478" i="18" s="1"/>
  <c r="B758" i="6"/>
  <c r="B848" i="6" s="1"/>
  <c r="B830" i="6"/>
  <c r="A646" i="18"/>
  <c r="A590" i="18"/>
  <c r="A660" i="18" s="1"/>
  <c r="B524" i="6"/>
  <c r="B776" i="6"/>
  <c r="B632" i="6"/>
  <c r="B650" i="6" s="1"/>
  <c r="B560" i="6"/>
  <c r="B614" i="6" s="1"/>
  <c r="B596" i="6"/>
  <c r="B522" i="6"/>
  <c r="B630" i="6"/>
  <c r="B648" i="6" s="1"/>
  <c r="B558" i="6"/>
  <c r="B612" i="6" s="1"/>
  <c r="B774" i="6"/>
  <c r="B594" i="6"/>
  <c r="A647" i="18"/>
  <c r="A591" i="18"/>
  <c r="A661" i="18" s="1"/>
  <c r="A746" i="6"/>
  <c r="A494" i="6"/>
  <c r="A512" i="6" s="1"/>
  <c r="A612" i="18"/>
  <c r="A444" i="18"/>
  <c r="A486" i="18" s="1"/>
  <c r="A416" i="18"/>
  <c r="A472" i="18"/>
  <c r="A500" i="18"/>
  <c r="A514" i="18" s="1"/>
  <c r="B532" i="6"/>
  <c r="B784" i="6"/>
  <c r="B640" i="6"/>
  <c r="B658" i="6" s="1"/>
  <c r="B568" i="6"/>
  <c r="B622" i="6" s="1"/>
  <c r="B604" i="6"/>
  <c r="A826" i="6"/>
  <c r="A754" i="6"/>
  <c r="A844" i="6" s="1"/>
  <c r="B520" i="6"/>
  <c r="B772" i="6"/>
  <c r="B628" i="6"/>
  <c r="B646" i="6" s="1"/>
  <c r="B556" i="6"/>
  <c r="B610" i="6" s="1"/>
  <c r="B592" i="6"/>
  <c r="A625" i="6"/>
  <c r="A35" i="11"/>
  <c r="A492" i="6"/>
  <c r="A510" i="6" s="1"/>
  <c r="A744" i="6"/>
  <c r="A595" i="18"/>
  <c r="A665" i="18" s="1"/>
  <c r="A651" i="18"/>
  <c r="A589" i="18"/>
  <c r="A659" i="18" s="1"/>
  <c r="A645" i="18"/>
  <c r="A439" i="18"/>
  <c r="A481" i="18" s="1"/>
  <c r="A495" i="18"/>
  <c r="A509" i="18" s="1"/>
  <c r="A467" i="18"/>
  <c r="A411" i="18"/>
  <c r="A607" i="18"/>
  <c r="A829" i="6"/>
  <c r="A757" i="6"/>
  <c r="A847" i="6" s="1"/>
  <c r="A560" i="6"/>
  <c r="A614" i="6" s="1"/>
  <c r="A632" i="6"/>
  <c r="A650" i="6" s="1"/>
  <c r="A596" i="6"/>
  <c r="A524" i="6"/>
  <c r="A776" i="6"/>
  <c r="B490" i="6"/>
  <c r="B508" i="6" s="1"/>
  <c r="B742" i="6"/>
  <c r="A415" i="18"/>
  <c r="A499" i="18"/>
  <c r="A513" i="18" s="1"/>
  <c r="A611" i="18"/>
  <c r="A471" i="18"/>
  <c r="A443" i="18"/>
  <c r="A485" i="18" s="1"/>
  <c r="B494" i="6"/>
  <c r="B512" i="6" s="1"/>
  <c r="B746" i="6"/>
  <c r="A756" i="6"/>
  <c r="A846" i="6" s="1"/>
  <c r="A828" i="6"/>
  <c r="B743" i="6"/>
  <c r="B491" i="6"/>
  <c r="B509" i="6" s="1"/>
  <c r="A568" i="6"/>
  <c r="A622" i="6" s="1"/>
  <c r="A640" i="6"/>
  <c r="A658" i="6" s="1"/>
  <c r="A604" i="6"/>
  <c r="A532" i="6"/>
  <c r="A784" i="6"/>
  <c r="A779" i="6"/>
  <c r="A527" i="6"/>
  <c r="A599" i="6"/>
  <c r="A635" i="6"/>
  <c r="A653" i="6" s="1"/>
  <c r="A563" i="6"/>
  <c r="A617" i="6" s="1"/>
  <c r="A264" i="18"/>
  <c r="A19" i="19"/>
  <c r="A493" i="6"/>
  <c r="A511" i="6" s="1"/>
  <c r="A745" i="6"/>
  <c r="A406" i="18"/>
  <c r="A434" i="18"/>
  <c r="A476" i="18" s="1"/>
  <c r="A462" i="18"/>
  <c r="A602" i="18"/>
  <c r="A490" i="18"/>
  <c r="A504" i="18" s="1"/>
  <c r="A465" i="18"/>
  <c r="A409" i="18"/>
  <c r="A605" i="18"/>
  <c r="A437" i="18"/>
  <c r="A479" i="18" s="1"/>
  <c r="A493" i="18"/>
  <c r="A507" i="18" s="1"/>
  <c r="A594" i="18"/>
  <c r="A664" i="18" s="1"/>
  <c r="A650" i="18"/>
  <c r="A598" i="18"/>
  <c r="A668" i="18" s="1"/>
  <c r="A654" i="18"/>
  <c r="A832" i="6"/>
  <c r="A760" i="6"/>
  <c r="A850" i="6" s="1"/>
  <c r="B762" i="6"/>
  <c r="B852" i="6" s="1"/>
  <c r="B834" i="6"/>
  <c r="A648" i="18"/>
  <c r="A592" i="18"/>
  <c r="A662" i="18" s="1"/>
  <c r="A735" i="6"/>
  <c r="A483" i="6"/>
  <c r="A501" i="6" s="1"/>
  <c r="A596" i="18"/>
  <c r="A666" i="18" s="1"/>
  <c r="A652" i="18"/>
  <c r="B519" i="6"/>
  <c r="B771" i="6"/>
  <c r="B591" i="6"/>
  <c r="B627" i="6"/>
  <c r="B645" i="6" s="1"/>
  <c r="B555" i="6"/>
  <c r="B609" i="6" s="1"/>
  <c r="A485" i="6"/>
  <c r="A503" i="6" s="1"/>
  <c r="A737" i="6"/>
  <c r="A610" i="18"/>
  <c r="A470" i="18"/>
  <c r="A414" i="18"/>
  <c r="A498" i="18"/>
  <c r="A512" i="18" s="1"/>
  <c r="A442" i="18"/>
  <c r="A484" i="18" s="1"/>
  <c r="A489" i="6"/>
  <c r="A507" i="6" s="1"/>
  <c r="A741" i="6"/>
  <c r="A497" i="6"/>
  <c r="A515" i="6" s="1"/>
  <c r="A749" i="6"/>
  <c r="A831" i="6" l="1"/>
  <c r="A759" i="6"/>
  <c r="A849" i="6" s="1"/>
  <c r="A428" i="18"/>
  <c r="A638" i="18" s="1"/>
  <c r="A708" i="18" s="1"/>
  <c r="A722" i="18" s="1"/>
  <c r="A456" i="18"/>
  <c r="A550" i="6"/>
  <c r="A820" i="6" s="1"/>
  <c r="A910" i="6" s="1"/>
  <c r="A928" i="6" s="1"/>
  <c r="A586" i="6"/>
  <c r="A825" i="6"/>
  <c r="A753" i="6"/>
  <c r="A843" i="6" s="1"/>
  <c r="A448" i="18"/>
  <c r="A420" i="18"/>
  <c r="A630" i="18" s="1"/>
  <c r="A700" i="18" s="1"/>
  <c r="A714" i="18" s="1"/>
  <c r="B530" i="6"/>
  <c r="B638" i="6"/>
  <c r="B656" i="6" s="1"/>
  <c r="B782" i="6"/>
  <c r="B566" i="6"/>
  <c r="B620" i="6" s="1"/>
  <c r="B602" i="6"/>
  <c r="A866" i="6"/>
  <c r="A794" i="6"/>
  <c r="A884" i="6" s="1"/>
  <c r="A680" i="18"/>
  <c r="A624" i="18"/>
  <c r="A694" i="18" s="1"/>
  <c r="A675" i="18"/>
  <c r="A619" i="18"/>
  <c r="A689" i="18" s="1"/>
  <c r="A616" i="18"/>
  <c r="A686" i="18" s="1"/>
  <c r="A672" i="18"/>
  <c r="A763" i="6"/>
  <c r="A853" i="6" s="1"/>
  <c r="A835" i="6"/>
  <c r="A869" i="6"/>
  <c r="A797" i="6"/>
  <c r="A887" i="6" s="1"/>
  <c r="A429" i="18"/>
  <c r="A639" i="18" s="1"/>
  <c r="A709" i="18" s="1"/>
  <c r="A723" i="18" s="1"/>
  <c r="A457" i="18"/>
  <c r="A578" i="6"/>
  <c r="A542" i="6"/>
  <c r="A812" i="6" s="1"/>
  <c r="A902" i="6" s="1"/>
  <c r="A920" i="6" s="1"/>
  <c r="A528" i="6"/>
  <c r="A780" i="6"/>
  <c r="A636" i="6"/>
  <c r="A654" i="6" s="1"/>
  <c r="A564" i="6"/>
  <c r="A618" i="6" s="1"/>
  <c r="A600" i="6"/>
  <c r="A602" i="6"/>
  <c r="A566" i="6"/>
  <c r="A620" i="6" s="1"/>
  <c r="A638" i="6"/>
  <c r="A656" i="6" s="1"/>
  <c r="A530" i="6"/>
  <c r="A782" i="6"/>
  <c r="B540" i="6"/>
  <c r="B810" i="6" s="1"/>
  <c r="B900" i="6" s="1"/>
  <c r="B918" i="6" s="1"/>
  <c r="B576" i="6"/>
  <c r="B794" i="6"/>
  <c r="B884" i="6" s="1"/>
  <c r="B866" i="6"/>
  <c r="A540" i="6"/>
  <c r="A810" i="6" s="1"/>
  <c r="A900" i="6" s="1"/>
  <c r="A918" i="6" s="1"/>
  <c r="A576" i="6"/>
  <c r="A577" i="6"/>
  <c r="A541" i="6"/>
  <c r="A811" i="6" s="1"/>
  <c r="A901" i="6" s="1"/>
  <c r="A919" i="6" s="1"/>
  <c r="A538" i="6"/>
  <c r="A808" i="6" s="1"/>
  <c r="A898" i="6" s="1"/>
  <c r="A916" i="6" s="1"/>
  <c r="A574" i="6"/>
  <c r="A531" i="6"/>
  <c r="A567" i="6"/>
  <c r="A621" i="6" s="1"/>
  <c r="A783" i="6"/>
  <c r="A639" i="6"/>
  <c r="A657" i="6" s="1"/>
  <c r="A603" i="6"/>
  <c r="B798" i="6"/>
  <c r="B888" i="6" s="1"/>
  <c r="B870" i="6"/>
  <c r="B837" i="6"/>
  <c r="B765" i="6"/>
  <c r="B855" i="6" s="1"/>
  <c r="A521" i="6"/>
  <c r="A593" i="6"/>
  <c r="A557" i="6"/>
  <c r="A611" i="6" s="1"/>
  <c r="A773" i="6"/>
  <c r="A629" i="6"/>
  <c r="A647" i="6" s="1"/>
  <c r="B836" i="6"/>
  <c r="B764" i="6"/>
  <c r="B854" i="6" s="1"/>
  <c r="A20" i="19"/>
  <c r="A278" i="18"/>
  <c r="A839" i="6"/>
  <c r="A767" i="6"/>
  <c r="A857" i="6" s="1"/>
  <c r="A533" i="6"/>
  <c r="A605" i="6"/>
  <c r="A569" i="6"/>
  <c r="A623" i="6" s="1"/>
  <c r="A785" i="6"/>
  <c r="A641" i="6"/>
  <c r="A659" i="6" s="1"/>
  <c r="A827" i="6"/>
  <c r="A755" i="6"/>
  <c r="A845" i="6" s="1"/>
  <c r="A423" i="18"/>
  <c r="A633" i="18" s="1"/>
  <c r="A703" i="18" s="1"/>
  <c r="A717" i="18" s="1"/>
  <c r="A451" i="18"/>
  <c r="A529" i="6"/>
  <c r="A781" i="6"/>
  <c r="A601" i="6"/>
  <c r="A637" i="6"/>
  <c r="A655" i="6" s="1"/>
  <c r="A565" i="6"/>
  <c r="A619" i="6" s="1"/>
  <c r="A874" i="6"/>
  <c r="A802" i="6"/>
  <c r="A892" i="6" s="1"/>
  <c r="B832" i="6"/>
  <c r="B760" i="6"/>
  <c r="B850" i="6" s="1"/>
  <c r="B802" i="6"/>
  <c r="B892" i="6" s="1"/>
  <c r="B874" i="6"/>
  <c r="A458" i="18"/>
  <c r="A430" i="18"/>
  <c r="A640" i="18" s="1"/>
  <c r="A710" i="18" s="1"/>
  <c r="A724" i="18" s="1"/>
  <c r="A764" i="6"/>
  <c r="A854" i="6" s="1"/>
  <c r="A836" i="6"/>
  <c r="B792" i="6"/>
  <c r="B882" i="6" s="1"/>
  <c r="B864" i="6"/>
  <c r="B542" i="6"/>
  <c r="B812" i="6" s="1"/>
  <c r="B902" i="6" s="1"/>
  <c r="B920" i="6" s="1"/>
  <c r="B578" i="6"/>
  <c r="A427" i="18"/>
  <c r="A637" i="18" s="1"/>
  <c r="A707" i="18" s="1"/>
  <c r="A721" i="18" s="1"/>
  <c r="A455" i="18"/>
  <c r="A837" i="6"/>
  <c r="A765" i="6"/>
  <c r="A855" i="6" s="1"/>
  <c r="A676" i="18"/>
  <c r="A620" i="18"/>
  <c r="A690" i="18" s="1"/>
  <c r="B546" i="6"/>
  <c r="B816" i="6" s="1"/>
  <c r="B906" i="6" s="1"/>
  <c r="B924" i="6" s="1"/>
  <c r="B582" i="6"/>
  <c r="A426" i="18"/>
  <c r="A636" i="18" s="1"/>
  <c r="A706" i="18" s="1"/>
  <c r="A720" i="18" s="1"/>
  <c r="A454" i="18"/>
  <c r="B789" i="6"/>
  <c r="B879" i="6" s="1"/>
  <c r="B861" i="6"/>
  <c r="B527" i="6"/>
  <c r="B779" i="6"/>
  <c r="B599" i="6"/>
  <c r="B635" i="6"/>
  <c r="B653" i="6" s="1"/>
  <c r="B563" i="6"/>
  <c r="B617" i="6" s="1"/>
  <c r="A625" i="18"/>
  <c r="A695" i="18" s="1"/>
  <c r="A681" i="18"/>
  <c r="B526" i="6"/>
  <c r="B634" i="6"/>
  <c r="B652" i="6" s="1"/>
  <c r="B562" i="6"/>
  <c r="B616" i="6" s="1"/>
  <c r="B778" i="6"/>
  <c r="B598" i="6"/>
  <c r="A677" i="18"/>
  <c r="A621" i="18"/>
  <c r="A691" i="18" s="1"/>
  <c r="A643" i="6"/>
  <c r="A36" i="11"/>
  <c r="B790" i="6"/>
  <c r="B880" i="6" s="1"/>
  <c r="B862" i="6"/>
  <c r="B550" i="6"/>
  <c r="B820" i="6" s="1"/>
  <c r="B910" i="6" s="1"/>
  <c r="B928" i="6" s="1"/>
  <c r="B586" i="6"/>
  <c r="A674" i="18"/>
  <c r="A618" i="18"/>
  <c r="A688" i="18" s="1"/>
  <c r="A865" i="6"/>
  <c r="A793" i="6"/>
  <c r="A883" i="6" s="1"/>
  <c r="A673" i="18"/>
  <c r="A617" i="18"/>
  <c r="A687" i="18" s="1"/>
  <c r="A623" i="18"/>
  <c r="A693" i="18" s="1"/>
  <c r="A679" i="18"/>
  <c r="A580" i="6"/>
  <c r="A544" i="6"/>
  <c r="A814" i="6" s="1"/>
  <c r="A904" i="6" s="1"/>
  <c r="A922" i="6" s="1"/>
  <c r="A519" i="6"/>
  <c r="A555" i="6"/>
  <c r="A609" i="6" s="1"/>
  <c r="A771" i="6"/>
  <c r="A627" i="6"/>
  <c r="A645" i="6" s="1"/>
  <c r="A591" i="6"/>
  <c r="A525" i="6"/>
  <c r="A597" i="6"/>
  <c r="A561" i="6"/>
  <c r="A615" i="6" s="1"/>
  <c r="A777" i="6"/>
  <c r="A633" i="6"/>
  <c r="A651" i="6" s="1"/>
  <c r="B537" i="6"/>
  <c r="B807" i="6" s="1"/>
  <c r="B897" i="6" s="1"/>
  <c r="B915" i="6" s="1"/>
  <c r="B573" i="6"/>
  <c r="A545" i="6"/>
  <c r="A815" i="6" s="1"/>
  <c r="A905" i="6" s="1"/>
  <c r="A923" i="6" s="1"/>
  <c r="A581" i="6"/>
  <c r="B833" i="6"/>
  <c r="B761" i="6"/>
  <c r="B851" i="6" s="1"/>
  <c r="A453" i="18"/>
  <c r="A425" i="18"/>
  <c r="A635" i="18" s="1"/>
  <c r="A705" i="18" s="1"/>
  <c r="A719" i="18" s="1"/>
  <c r="A762" i="6"/>
  <c r="A852" i="6" s="1"/>
  <c r="A834" i="6"/>
  <c r="B538" i="6"/>
  <c r="B808" i="6" s="1"/>
  <c r="B898" i="6" s="1"/>
  <c r="B916" i="6" s="1"/>
  <c r="B574" i="6"/>
  <c r="A626" i="18"/>
  <c r="A696" i="18" s="1"/>
  <c r="A682" i="18"/>
  <c r="A422" i="18"/>
  <c r="A632" i="18" s="1"/>
  <c r="A702" i="18" s="1"/>
  <c r="A716" i="18" s="1"/>
  <c r="A450" i="18"/>
  <c r="A864" i="6"/>
  <c r="A792" i="6"/>
  <c r="A882" i="6" s="1"/>
  <c r="A421" i="18"/>
  <c r="A631" i="18" s="1"/>
  <c r="A701" i="18" s="1"/>
  <c r="A715" i="18" s="1"/>
  <c r="A449" i="18"/>
  <c r="A862" i="6"/>
  <c r="A790" i="6"/>
  <c r="A880" i="6" s="1"/>
  <c r="A424" i="18"/>
  <c r="A634" i="18" s="1"/>
  <c r="A704" i="18" s="1"/>
  <c r="A718" i="18" s="1"/>
  <c r="A452" i="18"/>
  <c r="A868" i="6"/>
  <c r="A796" i="6"/>
  <c r="A886" i="6" s="1"/>
  <c r="B531" i="6"/>
  <c r="B783" i="6"/>
  <c r="B603" i="6"/>
  <c r="B639" i="6"/>
  <c r="B657" i="6" s="1"/>
  <c r="B567" i="6"/>
  <c r="B621" i="6" s="1"/>
  <c r="A622" i="18"/>
  <c r="A692" i="18" s="1"/>
  <c r="A678" i="18"/>
  <c r="A861" i="6" l="1"/>
  <c r="A789" i="6"/>
  <c r="A879" i="6" s="1"/>
  <c r="B545" i="6"/>
  <c r="B815" i="6" s="1"/>
  <c r="B905" i="6" s="1"/>
  <c r="B923" i="6" s="1"/>
  <c r="B581" i="6"/>
  <c r="A587" i="6"/>
  <c r="A551" i="6"/>
  <c r="A821" i="6" s="1"/>
  <c r="A911" i="6" s="1"/>
  <c r="A929" i="6" s="1"/>
  <c r="A863" i="6"/>
  <c r="A791" i="6"/>
  <c r="A881" i="6" s="1"/>
  <c r="A585" i="6"/>
  <c r="A549" i="6"/>
  <c r="A819" i="6" s="1"/>
  <c r="A909" i="6" s="1"/>
  <c r="A927" i="6" s="1"/>
  <c r="A548" i="6"/>
  <c r="A818" i="6" s="1"/>
  <c r="A908" i="6" s="1"/>
  <c r="A926" i="6" s="1"/>
  <c r="A584" i="6"/>
  <c r="A546" i="6"/>
  <c r="A816" i="6" s="1"/>
  <c r="A906" i="6" s="1"/>
  <c r="A924" i="6" s="1"/>
  <c r="A582" i="6"/>
  <c r="A579" i="6"/>
  <c r="A543" i="6"/>
  <c r="A813" i="6" s="1"/>
  <c r="A903" i="6" s="1"/>
  <c r="A921" i="6" s="1"/>
  <c r="B544" i="6"/>
  <c r="B814" i="6" s="1"/>
  <c r="B904" i="6" s="1"/>
  <c r="B922" i="6" s="1"/>
  <c r="B580" i="6"/>
  <c r="A875" i="6"/>
  <c r="A803" i="6"/>
  <c r="A893" i="6" s="1"/>
  <c r="B548" i="6"/>
  <c r="B818" i="6" s="1"/>
  <c r="B908" i="6" s="1"/>
  <c r="B926" i="6" s="1"/>
  <c r="B584" i="6"/>
  <c r="A867" i="6"/>
  <c r="A795" i="6"/>
  <c r="A885" i="6" s="1"/>
  <c r="B796" i="6"/>
  <c r="B886" i="6" s="1"/>
  <c r="B868" i="6"/>
  <c r="A799" i="6"/>
  <c r="A889" i="6" s="1"/>
  <c r="A871" i="6"/>
  <c r="A873" i="6"/>
  <c r="A801" i="6"/>
  <c r="A891" i="6" s="1"/>
  <c r="B873" i="6"/>
  <c r="B801" i="6"/>
  <c r="B891" i="6" s="1"/>
  <c r="B549" i="6"/>
  <c r="B819" i="6" s="1"/>
  <c r="B909" i="6" s="1"/>
  <c r="B927" i="6" s="1"/>
  <c r="B585" i="6"/>
  <c r="A573" i="6"/>
  <c r="A537" i="6"/>
  <c r="A807" i="6" s="1"/>
  <c r="A897" i="6" s="1"/>
  <c r="A915" i="6" s="1"/>
  <c r="A661" i="6"/>
  <c r="A37" i="11"/>
  <c r="B869" i="6"/>
  <c r="B797" i="6"/>
  <c r="B887" i="6" s="1"/>
  <c r="A547" i="6"/>
  <c r="A817" i="6" s="1"/>
  <c r="A907" i="6" s="1"/>
  <c r="A925" i="6" s="1"/>
  <c r="A583" i="6"/>
  <c r="A292" i="18"/>
  <c r="A21" i="19"/>
  <c r="A575" i="6"/>
  <c r="A539" i="6"/>
  <c r="A809" i="6" s="1"/>
  <c r="A899" i="6" s="1"/>
  <c r="A917" i="6" s="1"/>
  <c r="A872" i="6"/>
  <c r="A800" i="6"/>
  <c r="A890" i="6" s="1"/>
  <c r="A798" i="6"/>
  <c r="A888" i="6" s="1"/>
  <c r="A870" i="6"/>
  <c r="B872" i="6"/>
  <c r="B800" i="6"/>
  <c r="B890" i="6" s="1"/>
  <c r="A22" i="19" l="1"/>
  <c r="A306" i="18"/>
  <c r="A38" i="11"/>
  <c r="A679" i="6"/>
  <c r="A697" i="6" l="1"/>
  <c r="A39" i="11"/>
  <c r="A23" i="19"/>
  <c r="A320" i="18"/>
  <c r="A24" i="19" l="1"/>
  <c r="A334" i="18"/>
  <c r="A715" i="6"/>
  <c r="A40" i="11"/>
  <c r="A348" i="18" l="1"/>
  <c r="A25" i="19"/>
  <c r="A733" i="6"/>
  <c r="A41" i="11"/>
  <c r="A26" i="19" l="1"/>
  <c r="A362" i="18"/>
  <c r="A42" i="11"/>
  <c r="A751" i="6"/>
  <c r="A769" i="6" l="1"/>
  <c r="A43" i="11"/>
  <c r="A27" i="19"/>
  <c r="A376" i="18"/>
  <c r="A28" i="19" l="1"/>
  <c r="A390" i="18"/>
  <c r="A787" i="6"/>
  <c r="A44" i="11"/>
  <c r="A404" i="18" l="1"/>
  <c r="A29" i="19"/>
  <c r="A805" i="6"/>
  <c r="A45" i="11"/>
  <c r="A30" i="19" l="1"/>
  <c r="A418" i="18"/>
  <c r="A46" i="11"/>
  <c r="A823" i="6"/>
  <c r="A841" i="6" l="1"/>
  <c r="A47" i="11"/>
  <c r="A432" i="18"/>
  <c r="A31" i="19"/>
  <c r="A859" i="6" l="1"/>
  <c r="A48" i="11"/>
  <c r="A446" i="18"/>
  <c r="A32" i="19"/>
  <c r="A877" i="6" l="1"/>
  <c r="A49" i="11"/>
  <c r="A460" i="18"/>
  <c r="A33" i="19"/>
  <c r="A50" i="11" l="1"/>
  <c r="A895" i="6"/>
  <c r="A34" i="19"/>
  <c r="A474" i="18"/>
  <c r="A488" i="18" l="1"/>
  <c r="A35" i="19"/>
  <c r="A913" i="6"/>
  <c r="A52" i="11" s="1"/>
  <c r="A51" i="11"/>
  <c r="A502" i="18" l="1"/>
  <c r="A36" i="19"/>
  <c r="A516" i="18" l="1"/>
  <c r="A37" i="19"/>
  <c r="A530" i="18" l="1"/>
  <c r="A38" i="19"/>
  <c r="A544" i="18" l="1"/>
  <c r="A39" i="19"/>
  <c r="A558" i="18" l="1"/>
  <c r="A40" i="19"/>
  <c r="A41" i="19" l="1"/>
  <c r="A572" i="18"/>
  <c r="A586" i="18" l="1"/>
  <c r="A42" i="19"/>
  <c r="A600" i="18" l="1"/>
  <c r="A43" i="19"/>
  <c r="A614" i="18" l="1"/>
  <c r="A44" i="19"/>
  <c r="A628" i="18" l="1"/>
  <c r="A45" i="19"/>
  <c r="A642" i="18" l="1"/>
  <c r="A46" i="19"/>
  <c r="A656" i="18" l="1"/>
  <c r="A47" i="19"/>
  <c r="A670" i="18" l="1"/>
  <c r="A48" i="19"/>
  <c r="A49" i="19" l="1"/>
  <c r="A684" i="18"/>
  <c r="A698" i="18" l="1"/>
  <c r="A50" i="19"/>
  <c r="A51" i="19" l="1"/>
  <c r="A712" i="18"/>
  <c r="A52" i="19" s="1"/>
</calcChain>
</file>

<file path=xl/comments1.xml><?xml version="1.0" encoding="utf-8"?>
<comments xmlns="http://schemas.openxmlformats.org/spreadsheetml/2006/main">
  <authors>
    <author>Wendy Dunstan</author>
  </authors>
  <commentList>
    <comment ref="B67" authorId="0">
      <text>
        <r>
          <rPr>
            <b/>
            <sz val="9"/>
            <color indexed="81"/>
            <rFont val="Arial"/>
          </rPr>
          <t xml:space="preserve">potentially would build a new facility with a multipurpose space to accomodate some of the current users. This would free up space to for the baseball to enable the facility to be compliant.
</t>
        </r>
      </text>
    </comment>
  </commentList>
</comments>
</file>

<file path=xl/comments2.xml><?xml version="1.0" encoding="utf-8"?>
<comments xmlns="http://schemas.openxmlformats.org/spreadsheetml/2006/main">
  <authors>
    <author>Wendy Dunstan</author>
  </authors>
  <commentList>
    <comment ref="D3" authorId="0">
      <text>
        <r>
          <rPr>
            <b/>
            <sz val="9"/>
            <color indexed="81"/>
            <rFont val="Arial"/>
          </rPr>
          <t>What is the physical condition of the asset</t>
        </r>
      </text>
    </comment>
    <comment ref="D4" authorId="0">
      <text>
        <r>
          <rPr>
            <b/>
            <sz val="9"/>
            <color indexed="81"/>
            <rFont val="Arial"/>
          </rPr>
          <t>Less than 1% defective: Asset is in excellent condition and no work is anticipated on the asset in the near future</t>
        </r>
      </text>
    </comment>
    <comment ref="E4" authorId="0">
      <text>
        <r>
          <rPr>
            <sz val="9"/>
            <color indexed="81"/>
            <rFont val="Arial"/>
          </rPr>
          <t xml:space="preserve">Up to 5% defective: An asset in good overall condition. Some signs of deterioration however there is no significant loss of serviceability. Programmed renewal/maintenance works are not warranted.
</t>
        </r>
      </text>
    </comment>
    <comment ref="F4" authorId="0">
      <text>
        <r>
          <rPr>
            <sz val="9"/>
            <color indexed="81"/>
            <rFont val="Arial"/>
          </rPr>
          <t xml:space="preserve">Up to 15% defective: An asset in fair overall condition. Deterioration in condition would be obvious and there would be some serviceability loss. Minor programmed renewal/maintenance works could be undertaken if warranted (eg. signficiant building, ecomonmies of scale in conjunction with other works).
</t>
        </r>
      </text>
    </comment>
    <comment ref="G4" authorId="0">
      <text>
        <r>
          <rPr>
            <b/>
            <sz val="9"/>
            <color indexed="81"/>
            <rFont val="Arial"/>
          </rPr>
          <t>Up to 25% defective: An asset in fair to poor overall condition. The condition deterioration would be quite obvious. Asset serviceability would now be affected and maintenance cost would be rising. Programmed renewal works are required within the next 3 years.</t>
        </r>
      </text>
    </comment>
    <comment ref="H4" authorId="0">
      <text>
        <r>
          <rPr>
            <b/>
            <sz val="9"/>
            <color indexed="81"/>
            <rFont val="Arial"/>
          </rPr>
          <t>More than 25% defective: An asset in very poor overall condition. Deterioration would be quite severe and would be starting to limit the serviceability of the asset. Mainteance cost would be high. Major renwal works are required to prevent asset failure.</t>
        </r>
      </text>
    </comment>
  </commentList>
</comments>
</file>

<file path=xl/comments3.xml><?xml version="1.0" encoding="utf-8"?>
<comments xmlns="http://schemas.openxmlformats.org/spreadsheetml/2006/main">
  <authors>
    <author>Wendy Dunstan</author>
  </authors>
  <commentList>
    <comment ref="C3" authorId="0">
      <text>
        <r>
          <rPr>
            <b/>
            <sz val="9"/>
            <color indexed="81"/>
            <rFont val="Arial"/>
          </rPr>
          <t>What is the physical condition of the asset</t>
        </r>
      </text>
    </comment>
    <comment ref="C4" authorId="0">
      <text>
        <r>
          <rPr>
            <b/>
            <sz val="9"/>
            <color indexed="81"/>
            <rFont val="Arial"/>
          </rPr>
          <t>Less than 1% defective: Asset is in excellent condition and no work is anticipated on the asset in the near future</t>
        </r>
      </text>
    </comment>
    <comment ref="D4" authorId="0">
      <text>
        <r>
          <rPr>
            <sz val="9"/>
            <color indexed="81"/>
            <rFont val="Arial"/>
          </rPr>
          <t xml:space="preserve">Up to 5% defective: An asset in good overall condition. Some signs of deterioration however there is no significant loss of serviceability. Programmed renewal/maintenance works are not warranted.
</t>
        </r>
      </text>
    </comment>
    <comment ref="E4" authorId="0">
      <text>
        <r>
          <rPr>
            <sz val="9"/>
            <color indexed="81"/>
            <rFont val="Arial"/>
          </rPr>
          <t xml:space="preserve">Up to 15% defective: An asset in fair overall condition. Deterioration in condition would be obvious and there would be some serviceability loss. Minor programmed renewal/maintenance works could be undertaken if warranted (eg. signficiant building, ecomonmies of scale in conjunction with other works).
</t>
        </r>
      </text>
    </comment>
    <comment ref="F4" authorId="0">
      <text>
        <r>
          <rPr>
            <b/>
            <sz val="9"/>
            <color indexed="81"/>
            <rFont val="Arial"/>
          </rPr>
          <t>Up to 25% defective: An asset in fair to poor overall condition. The condition deterioration would be quite obvious. Asset serviceability would now be affected and maintenance cost would be rising. Programmed renewal works are required within the next 3 years.</t>
        </r>
      </text>
    </comment>
    <comment ref="G4" authorId="0">
      <text>
        <r>
          <rPr>
            <b/>
            <sz val="9"/>
            <color indexed="81"/>
            <rFont val="Arial"/>
          </rPr>
          <t>More than 25% defective: An asset in very poor overall condition. Deterioration would be quite severe and would be starting to limit the serviceability of the asset. Mainteance cost would be high. Major renwal works are required to prevent asset failure.</t>
        </r>
      </text>
    </comment>
  </commentList>
</comments>
</file>

<file path=xl/sharedStrings.xml><?xml version="1.0" encoding="utf-8"?>
<sst xmlns="http://schemas.openxmlformats.org/spreadsheetml/2006/main" count="2784" uniqueCount="516">
  <si>
    <t>Storage</t>
  </si>
  <si>
    <t>Cleaners  Store</t>
  </si>
  <si>
    <t>N/A</t>
  </si>
  <si>
    <t>Name</t>
  </si>
  <si>
    <t>~ Cost</t>
  </si>
  <si>
    <t>within expansion</t>
  </si>
  <si>
    <t>Modify existing area</t>
  </si>
  <si>
    <t>Add in as part of toilet upgrade</t>
  </si>
  <si>
    <t>Upgrade</t>
  </si>
  <si>
    <t>Priority</t>
  </si>
  <si>
    <t>Renewal</t>
  </si>
  <si>
    <t>Pavilion Access</t>
  </si>
  <si>
    <t>Component</t>
  </si>
  <si>
    <t>Requirements</t>
  </si>
  <si>
    <t>Proposed Works</t>
  </si>
  <si>
    <t>High</t>
  </si>
  <si>
    <t>Medium</t>
  </si>
  <si>
    <t>Low</t>
  </si>
  <si>
    <t>Grand Total</t>
  </si>
  <si>
    <t>Total Cost</t>
  </si>
  <si>
    <t>Local</t>
  </si>
  <si>
    <r>
      <t xml:space="preserve">Allow </t>
    </r>
    <r>
      <rPr>
        <sz val="9"/>
        <rFont val="Calibri"/>
        <family val="2"/>
      </rPr>
      <t>25m2 expansion to meet AFL needs</t>
    </r>
  </si>
  <si>
    <t>Multipurpose/ Change Rooms  Space</t>
  </si>
  <si>
    <t xml:space="preserve">Modify door entry.
Future works subject to DDA audit </t>
  </si>
  <si>
    <t>Changerooms (Home &amp; Away)</t>
  </si>
  <si>
    <t>TOTAL</t>
  </si>
  <si>
    <t>No</t>
  </si>
  <si>
    <t>Type</t>
  </si>
  <si>
    <t>GRAND TOTAL</t>
  </si>
  <si>
    <t>HIGH</t>
  </si>
  <si>
    <t>MEDIUM</t>
  </si>
  <si>
    <t>LOW</t>
  </si>
  <si>
    <t>Renewal2</t>
  </si>
  <si>
    <t>Upgrade3</t>
  </si>
  <si>
    <t>~ Cost4</t>
  </si>
  <si>
    <t>Renewal3</t>
  </si>
  <si>
    <t>Upgrade4</t>
  </si>
  <si>
    <t>~ Cost5</t>
  </si>
  <si>
    <t>Renewal4</t>
  </si>
  <si>
    <t>Upgrade5</t>
  </si>
  <si>
    <t>~ Cost6</t>
  </si>
  <si>
    <t>TOTAL CHECK (linked to Pivot Tables Sheet i2:l7) data verification</t>
  </si>
  <si>
    <t>NOTE - ALL DATA IN THIS TABLE IS LINKED TO THE PIVOTTABLES WORKSHEET - FIGURES WILL AUTOMATICALLY UPDATE FROM THAT SHEET</t>
  </si>
  <si>
    <t>RENEWAL WORKS</t>
  </si>
  <si>
    <t>UPGRADE WORKS</t>
  </si>
  <si>
    <t>COMMENTS</t>
  </si>
  <si>
    <t>REPORT TABLE - Summarized Cost and Priority Order of Works
(NOTE - ALL DATA IN THIS TABLE IS LINKED TO THE SUMMARY PIVOT TABLES WORKSHEET)</t>
  </si>
  <si>
    <t>Example Pavilion</t>
  </si>
  <si>
    <t>Build new enclosed area as per Council standard</t>
  </si>
  <si>
    <t>Pavilion Grade:</t>
  </si>
  <si>
    <t xml:space="preserve">Pavilion Grade: </t>
  </si>
  <si>
    <t>AJ Davis Pavilion</t>
  </si>
  <si>
    <t>Boeing Pavilion - baseball</t>
  </si>
  <si>
    <t>Boeing Pavilion - cricket</t>
  </si>
  <si>
    <t>Buckley Park New Pavilion</t>
  </si>
  <si>
    <t>Canning Pavilion</t>
  </si>
  <si>
    <t>Clifton Park Pavilion</t>
  </si>
  <si>
    <t>Cross Keys Pavilion</t>
  </si>
  <si>
    <t>Debney's Pavilion</t>
  </si>
  <si>
    <t>Doutta Pavilion Old Pavilion</t>
  </si>
  <si>
    <t>Doyle Pavilion</t>
  </si>
  <si>
    <t>EMP Pavilion</t>
  </si>
  <si>
    <t>Fairbairn Middle Pavilion</t>
  </si>
  <si>
    <t>Fairburn North Pavilion</t>
  </si>
  <si>
    <t>Fairburn South Pavilion</t>
  </si>
  <si>
    <t>Hansen Training Pavilion</t>
  </si>
  <si>
    <t>JA Fullarton Pavilion</t>
  </si>
  <si>
    <t>JH Allen/Burley Griffin Neighbourhood</t>
  </si>
  <si>
    <t>Lebanon Pavilion</t>
  </si>
  <si>
    <t>Maribyrnong Park Pavilion</t>
  </si>
  <si>
    <t>Northern Obedience Dog Training Centre</t>
  </si>
  <si>
    <t>Ormond Park Pavilion (football)</t>
  </si>
  <si>
    <t>Ormond Park Pavilion (soccer)</t>
  </si>
  <si>
    <t>Overland Pavilion</t>
  </si>
  <si>
    <t>Strathnaver Pavilion</t>
  </si>
  <si>
    <t>Walter Pavilion</t>
  </si>
  <si>
    <t>Moonee Valley Athletics Centre Pavilion (Athletics)</t>
  </si>
  <si>
    <t>Airport West Tennis Club</t>
  </si>
  <si>
    <t>Avondale Heights Tennis Club</t>
  </si>
  <si>
    <t>Buckley Park Tennis Club</t>
  </si>
  <si>
    <t>Doutta Galla Tennis Club</t>
  </si>
  <si>
    <t>East Keilor Tennis Club</t>
  </si>
  <si>
    <t>Essendon Tennis Club</t>
  </si>
  <si>
    <t>Strathmore Tennis Club</t>
  </si>
  <si>
    <t>Aberfeldie Bowls Club</t>
  </si>
  <si>
    <t>Buckley Park Bowls Club</t>
  </si>
  <si>
    <t>Clifton Park Bowling Club</t>
  </si>
  <si>
    <t>Doutta Galla Bowls Club</t>
  </si>
  <si>
    <t>Essendon Bowls Club</t>
  </si>
  <si>
    <t>Maribyrnong Park Bowls Club</t>
  </si>
  <si>
    <t>Strathmore Bowls Club</t>
  </si>
  <si>
    <t>Moonee Ponds Bowls Club</t>
  </si>
  <si>
    <t>Moonee Valley Bowls Club</t>
  </si>
  <si>
    <t>Ascot Vale Trugo Club</t>
  </si>
  <si>
    <t>Essendon Hockey Club</t>
  </si>
  <si>
    <t>Essendon Rowing Club</t>
  </si>
  <si>
    <t>Essendon Croquet Club</t>
  </si>
  <si>
    <t>Essendon Canoe Club</t>
  </si>
  <si>
    <t>Essendon Fish Protection and Angling Club</t>
  </si>
  <si>
    <t>NEED TO FIX THIS TABLE WHEN OTHER TWO TABLES ARE COMPLETE</t>
  </si>
  <si>
    <t>Cricket Nets</t>
  </si>
  <si>
    <t>Light Towers</t>
  </si>
  <si>
    <t>Fences</t>
  </si>
  <si>
    <t>Score Board</t>
  </si>
  <si>
    <t>Carparking</t>
  </si>
  <si>
    <t>Surrounding vegetation</t>
  </si>
  <si>
    <t>Carpark</t>
  </si>
  <si>
    <t>Oval and infrastructure</t>
  </si>
  <si>
    <t>Irrigation system</t>
  </si>
  <si>
    <t>Ground (cricket, football, soccer pitch etc)</t>
  </si>
  <si>
    <t>Cricket pitches</t>
  </si>
  <si>
    <t>Other??</t>
  </si>
  <si>
    <t>Aberfeldie Park (3 Ovals)</t>
  </si>
  <si>
    <t>AJ Davis Reserve</t>
  </si>
  <si>
    <t>Boeing Reserve</t>
  </si>
  <si>
    <t>Buckley Park (2 Ovals)</t>
  </si>
  <si>
    <t>Canning Reserve</t>
  </si>
  <si>
    <t>Clifton Park</t>
  </si>
  <si>
    <t>Cross Keys Reserve (2 Ovals)</t>
  </si>
  <si>
    <t>Debneys Park</t>
  </si>
  <si>
    <t>Doyle Reserve (Avondale Heights Reserves)</t>
  </si>
  <si>
    <t>Hansen and Etzel St. Reserve</t>
  </si>
  <si>
    <t>JH Allan Reserve</t>
  </si>
  <si>
    <t>Lebanon Reserve</t>
  </si>
  <si>
    <t>Maribyrnong Park (2 Ovals)</t>
  </si>
  <si>
    <t>Ormond Park (2 Ovals, 1 Soccer, 1 Football)</t>
  </si>
  <si>
    <t>Overland Reserve (2 Ovals)</t>
  </si>
  <si>
    <t>Strathnaver Reserve</t>
  </si>
  <si>
    <t>Walter Reserve</t>
  </si>
  <si>
    <t xml:space="preserve">This document belongs to and will remain the property of OutsidetheSquare Creative Consulting and LMH Consulting. Unauthorised use of this document is prohibited in any form unless agreed with OutsidetheSquare Creative Consulting and/or LMH Consulting. © OutsidetheSquare Creative Consulting &amp; LMH Consulting 2013  </t>
  </si>
  <si>
    <r>
      <t>Access &amp; egress to be DDA</t>
    </r>
    <r>
      <rPr>
        <sz val="9"/>
        <rFont val="Calibri"/>
        <family val="2"/>
      </rPr>
      <t>, BCA</t>
    </r>
    <r>
      <rPr>
        <sz val="9"/>
        <rFont val="Calibri"/>
        <family val="2"/>
      </rPr>
      <t xml:space="preserve"> compliant</t>
    </r>
  </si>
  <si>
    <t>Provide 2 change rooms per playing field including bench seating and coat hooks
Area dependent on sport played at reserve</t>
  </si>
  <si>
    <t>Amenities (players toilet/showers)</t>
  </si>
  <si>
    <t>Provide 2 sets of player amenities per playing field. Exclusive access to adjacent shower area (3 cubicle shower per set). Exclusive access to adjacent toilet facilities with hand basin (3 pans/1 basin per set – no urinals)</t>
  </si>
  <si>
    <t>Umpires room</t>
  </si>
  <si>
    <t>1 lockable change room per facility including bench seating and coat hooks. Access within the building to lockable shower and lockable toilet with hand basin</t>
  </si>
  <si>
    <t>First aid/medical room</t>
  </si>
  <si>
    <t>Provision of sink/wash basin. Accessible emergency access. Positioned near change rooms. May be shared as office/ meeting room</t>
  </si>
  <si>
    <t>Office/meeting room</t>
  </si>
  <si>
    <t>Access to broadband internet and telecommunications. Appropriate shelving and computer space. May be shared as first aid/medical room</t>
  </si>
  <si>
    <t>Kitchen/kiosk</t>
  </si>
  <si>
    <t>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t>
  </si>
  <si>
    <t>Social area</t>
  </si>
  <si>
    <t>Provision of interface with kitchen servery. Some undercover viewing area to reserve</t>
  </si>
  <si>
    <t>Adequate shelving and storage space</t>
  </si>
  <si>
    <t>Internal/external public toilets</t>
  </si>
  <si>
    <t>Access to male and female toilets or suitable unisex/family toilets with basin</t>
  </si>
  <si>
    <t>Disabled toilet</t>
  </si>
  <si>
    <t>Access to disabled toilet or suitable unisex/family  toilet with basin</t>
  </si>
  <si>
    <t>Secure space with drainage for storage of chemicals and sundry. Provision of cleaners sink, shelving and hooks</t>
  </si>
  <si>
    <t>Plant Room</t>
  </si>
  <si>
    <t>Externally accessible and lockable to store rubbish/recycling</t>
  </si>
  <si>
    <t>Rubbish storage</t>
  </si>
  <si>
    <t>Spectator cover</t>
  </si>
  <si>
    <t>Adequate space for viewing with sufficient protection from inclement weather. Interface with kitchen servery</t>
  </si>
  <si>
    <t>-</t>
  </si>
  <si>
    <t>Refurbish existing toilets +                                                                                                                                                 Build new toilet multi use DDA.</t>
  </si>
  <si>
    <t>Extend into the current shelter/covered area.</t>
  </si>
  <si>
    <t>Hansen/Etzel Pavilion (Airport West Sports Pavilion Main)</t>
  </si>
  <si>
    <t>n/a</t>
  </si>
  <si>
    <t>Internal lock required</t>
  </si>
  <si>
    <t>Currently in poor condition.  Has extraction fan. New layout required. New food preparation areas etc required. Would be working within current walls/space.</t>
  </si>
  <si>
    <t>low</t>
  </si>
  <si>
    <t>Needs new fittings, carpet etc. No servery from the kitchen into the social room.</t>
  </si>
  <si>
    <t>Poor. Stairs, pavers etc needs to be done. Ramp too steep. No hand rails.</t>
  </si>
  <si>
    <t>Need to be bigger. It would not be practical up increase the size of this facility. Facility would need to be rebuilt or subtantially redeveloped to be compliant.</t>
  </si>
  <si>
    <t>Poor condition. Don't meet the requirements. As above. Substantial rebuild required.</t>
  </si>
  <si>
    <t>overall would be a mediuam priority for rugby</t>
  </si>
  <si>
    <t>Don't have one. Currently use the store room and share change facilities with players.</t>
  </si>
  <si>
    <t>No medical room</t>
  </si>
  <si>
    <t>There is an office but is currently not a shared space. Its not compliant with standard.</t>
  </si>
  <si>
    <t>Not too bad. No storage, No cupboards. No coolroom.</t>
  </si>
  <si>
    <t>Okay</t>
  </si>
  <si>
    <t>Complies with standard</t>
  </si>
  <si>
    <t>Poor. Gut and revamp them.</t>
  </si>
  <si>
    <t>Nil.</t>
  </si>
  <si>
    <t>not required</t>
  </si>
  <si>
    <t>Adequate</t>
  </si>
  <si>
    <t>Adequate.</t>
  </si>
  <si>
    <t>Currently not  compliant with MV standard. Need to reconfigure the current changeroom and expand.</t>
  </si>
  <si>
    <t>As above</t>
  </si>
  <si>
    <t>Currently not compliant. (not food prep its a food warming area). Would need to be reconfigured (its a canteen not a kitchen)</t>
  </si>
  <si>
    <t>Good. Carpet renewal. Spruce up!</t>
  </si>
  <si>
    <t xml:space="preserve">Very small. Not compliant. Build new store and equipmant facility. </t>
  </si>
  <si>
    <t>No external access to public toilets currently. Need to add to the facility</t>
  </si>
  <si>
    <t>Upgrade to include as part of above upgrade.</t>
  </si>
  <si>
    <t>Part of the above upgrade</t>
  </si>
  <si>
    <t>Need to build</t>
  </si>
  <si>
    <t>Need to build. Would put in the front somewhere.</t>
  </si>
  <si>
    <t>Conmpliant.</t>
  </si>
  <si>
    <t>There are none. Need to add (extend into carpark?)</t>
  </si>
  <si>
    <t>Not compliant. Space would need to extended. (same as baseball pavilion)</t>
  </si>
  <si>
    <t>Potentiall at any time there are two games running concurrently. Would need to be big enough to accomodate 4 teams at once.</t>
  </si>
  <si>
    <t>Pretty good.</t>
  </si>
  <si>
    <t>Needs to be re-racked etc.</t>
  </si>
  <si>
    <t>Poor condition external. Internal okay.</t>
  </si>
  <si>
    <t>No existing. Include into existing toilets</t>
  </si>
  <si>
    <t>include with the baseball above</t>
  </si>
  <si>
    <t>There is none. (to be included on the ground)</t>
  </si>
  <si>
    <t xml:space="preserve">They comply. </t>
  </si>
  <si>
    <t>Need an office.</t>
  </si>
  <si>
    <t>No rubbish store</t>
  </si>
  <si>
    <t>Public toilet block near the park makes this compliant.</t>
  </si>
  <si>
    <t>Needs one.</t>
  </si>
  <si>
    <t>Complies with standard. Need a tidy up.</t>
  </si>
  <si>
    <t>Would need to rebuild within the existing space</t>
  </si>
  <si>
    <t>Currently in other block where storage is. Not compliant.</t>
  </si>
  <si>
    <t>Minor upgrade</t>
  </si>
  <si>
    <t>In block next door. Complies with standard.</t>
  </si>
  <si>
    <t>Upgrade required.</t>
  </si>
  <si>
    <t>Incorporated into the above</t>
  </si>
  <si>
    <t xml:space="preserve">Need to build  </t>
  </si>
  <si>
    <t>Compliant</t>
  </si>
  <si>
    <t>Complies with the standard</t>
  </si>
  <si>
    <t>Step up to get into the pavilion. Path to entrance is not compliant.</t>
  </si>
  <si>
    <t>high</t>
  </si>
  <si>
    <t>Need to refurbish existing and build another three to meet soccer needs. (four grounds (potentially) with games running concurrently)</t>
  </si>
  <si>
    <t>Currently only shower. Poor condition. Not compliant with standard.</t>
  </si>
  <si>
    <t xml:space="preserve">Need to build.  </t>
  </si>
  <si>
    <t>Need to build.</t>
  </si>
  <si>
    <t>There is existing storage. Poor condition.</t>
  </si>
  <si>
    <t>There are poor quality public toilets. Would build new and incorporate into the pavilion.</t>
  </si>
  <si>
    <t xml:space="preserve">There is adequate spectator cover. </t>
  </si>
  <si>
    <t xml:space="preserve">Complies with standard. </t>
  </si>
  <si>
    <t>Current need refurbishment and require 2 additional rooms.</t>
  </si>
  <si>
    <t>medium</t>
  </si>
  <si>
    <t>Complies with standard.</t>
  </si>
  <si>
    <t>There is one disabled toilet. Need to extend the build to incorporate these components.</t>
  </si>
  <si>
    <t>complies with standard</t>
  </si>
  <si>
    <t>There is a step up in the entry. Not compliant.</t>
  </si>
  <si>
    <t>Tidy up work pending - to be undertaken by the club. Need to extend to be compliant. Would need 2 additional change rooms to meet the needs of the cricket grounds.</t>
  </si>
  <si>
    <t>Needs some work done. Doesn't meet health requirements. Works can be done within existing footprint.</t>
  </si>
  <si>
    <t>Complies with standard. Needs a tidy up</t>
  </si>
  <si>
    <t>Internal toilets exist. There are external public toilets available on site.</t>
  </si>
  <si>
    <t>Need to build within existing footprint.</t>
  </si>
  <si>
    <t>Need to build with Buckley Park new pavilion.</t>
  </si>
  <si>
    <t>NEED TO FIX/FINISH THIS TABLE WHEN OTHER TWO TABLES ARE COMPLETE</t>
  </si>
  <si>
    <t>Pavilion access is good</t>
  </si>
  <si>
    <t>Additional player change rooms required for additional sports fields</t>
  </si>
  <si>
    <t>Additional amenities required for additional sports fileds</t>
  </si>
  <si>
    <t>Minor upgrade to umpires rooms in line with Pavilion Plan</t>
  </si>
  <si>
    <t>Required</t>
  </si>
  <si>
    <t>Fit out required</t>
  </si>
  <si>
    <t>Not required</t>
  </si>
  <si>
    <t>na</t>
  </si>
  <si>
    <t>Access to the pavilion is poor, however within, is average</t>
  </si>
  <si>
    <t>Not provided</t>
  </si>
  <si>
    <t>Additional storage provided</t>
  </si>
  <si>
    <t>No public toilets provided withing the building footprint. Public toilets are available in north and south of reserve.</t>
  </si>
  <si>
    <t>Some cover available, additional required</t>
  </si>
  <si>
    <t>Poor access to the pavilion</t>
  </si>
  <si>
    <t>One set of amenities required additional to existing</t>
  </si>
  <si>
    <t>Refurbishment required</t>
  </si>
  <si>
    <t>Refurbishment completed 2010, access issues for people with mobility issues to top floor.</t>
  </si>
  <si>
    <t>No compliant change rooms provided. Required.</t>
  </si>
  <si>
    <t>No spectator cover for club, set a long way back from the oval.</t>
  </si>
  <si>
    <t>Programmed for demolition</t>
  </si>
  <si>
    <t>Upgrade to pavilion access for wheelchair access</t>
  </si>
  <si>
    <t>Only one change room available for sports club</t>
  </si>
  <si>
    <t>Extension of pavilion to accomodate change rooms and amenities.</t>
  </si>
  <si>
    <t>Umpires room is inadequate. Requires rebuild</t>
  </si>
  <si>
    <t>Currently inadequate, requires extension to building to accomodate this</t>
  </si>
  <si>
    <t>Refurbishment of kitchen/bar facility</t>
  </si>
  <si>
    <t>Reorientation of building required to allow viewing from internal social area</t>
  </si>
  <si>
    <t>New build</t>
  </si>
  <si>
    <t>Reorientation of building required to allow viewing from spectator cover</t>
  </si>
  <si>
    <t>Building is compliant, access issues related to facility managment</t>
  </si>
  <si>
    <t>Changerooms require demolition and rebuild in or near current location</t>
  </si>
  <si>
    <t>Amenities require demoltion and rebuild in or near same location</t>
  </si>
  <si>
    <t>fit for purpose room required</t>
  </si>
  <si>
    <t>compliant with standard</t>
  </si>
  <si>
    <t>Refurbishment</t>
  </si>
  <si>
    <t>Freestanding shelter</t>
  </si>
  <si>
    <t>One change room required</t>
  </si>
  <si>
    <t>One amenities required</t>
  </si>
  <si>
    <t>Poor access from the pavilion to the oval</t>
  </si>
  <si>
    <t>Minor landscape and civil works</t>
  </si>
  <si>
    <t>compliant with standard, refurbishment</t>
  </si>
  <si>
    <t>Refurbishment of amenities</t>
  </si>
  <si>
    <t>Too small for current use.</t>
  </si>
  <si>
    <t>Reconfiuration of pavilion to accomodate larger toilets</t>
  </si>
  <si>
    <t>Reconfiuration of pavilion to accomodate disabled toilets</t>
  </si>
  <si>
    <t>Upgrade of existing</t>
  </si>
  <si>
    <t>Compliant with standard, some doors may need widening</t>
  </si>
  <si>
    <t>Addtional change rooms required</t>
  </si>
  <si>
    <t>Compliant with standard</t>
  </si>
  <si>
    <t>Compliant wtih standard</t>
  </si>
  <si>
    <t>Compliant, minoir refurbishment</t>
  </si>
  <si>
    <t>Compliant with standard, extension required</t>
  </si>
  <si>
    <t>Pathway works required to connect the car park to the pavilion</t>
  </si>
  <si>
    <t>Reconstruction  of kitchen/servery</t>
  </si>
  <si>
    <t>Additional toilets requuired to meet standard</t>
  </si>
  <si>
    <t>Additional cover required</t>
  </si>
  <si>
    <t>Facility currently does not have social rooms, need to build</t>
  </si>
  <si>
    <t>No access to public toilets available, need to build</t>
  </si>
  <si>
    <t>This pavilion has money on budget 2013/14 and 2014/15 for demolition and rebuild</t>
  </si>
  <si>
    <t>Two change rooms provided, need to build</t>
  </si>
  <si>
    <t>Reconstruction of player amenities required, need to build</t>
  </si>
  <si>
    <t>Umpires room is inadequate. need to build</t>
  </si>
  <si>
    <t>Not provided, need to build</t>
  </si>
  <si>
    <t>Kiosk is operational, however there is no kitchen
Need to build</t>
  </si>
  <si>
    <t>not provided, need to build</t>
  </si>
  <si>
    <t>Poor access to the pavilion, remove steps external and internal</t>
  </si>
  <si>
    <t>No change rooms currently within the building, need to build</t>
  </si>
  <si>
    <t>Provision of amenities, need to build</t>
  </si>
  <si>
    <t>Required, need to build</t>
  </si>
  <si>
    <t>required, need to build</t>
  </si>
  <si>
    <t>Public toilet block near the park makes this compliant. Recommend provision of public toilets within the building footprint, need to build</t>
  </si>
  <si>
    <t>Public toilet block near the park makes this compliant. Recommend provision of public toilets within the building footprint. Need to build</t>
  </si>
  <si>
    <t>Minor upgrade required in line with Public Health requirements and functionality</t>
  </si>
  <si>
    <t>Too small for current use. Need to extend builidng/new build</t>
  </si>
  <si>
    <t>Upgrade of existing and/or reconfiguration of entire back end of pavilion</t>
  </si>
  <si>
    <t>minor upgrade</t>
  </si>
  <si>
    <t>Complies with current standard</t>
  </si>
  <si>
    <t>Additional spectator cover required</t>
  </si>
  <si>
    <t>This pavilion is currently being demolished</t>
  </si>
  <si>
    <t>minor refurbishment, paint, flooring and general clean up</t>
  </si>
  <si>
    <t>Compliant, minoir refurbishments to these rooms</t>
  </si>
  <si>
    <t>Compliant, minoir refurbishment, shelving</t>
  </si>
  <si>
    <t>Shelter required for spectator area and at the front of the social pavilion</t>
  </si>
  <si>
    <t>Some improvements required to front area of pavilion and access to the courts</t>
  </si>
  <si>
    <t>Extension to building required and reconfiguration of existing</t>
  </si>
  <si>
    <t>Building not accessible, courts not accessible from building</t>
  </si>
  <si>
    <t>Extension to building required and reconfiguration of existing (sp-ace limited(</t>
  </si>
  <si>
    <t>compliant</t>
  </si>
  <si>
    <t>Compliant, minor refurbishment</t>
  </si>
  <si>
    <t>Compliant, reconfiguration of toilet/showers required</t>
  </si>
  <si>
    <t>Minor refurbishment, paint and flooring</t>
  </si>
  <si>
    <t>Maintenance required to areas of spectator cover</t>
  </si>
  <si>
    <t>Does not comply</t>
  </si>
  <si>
    <t>Requires refurbishment/ extension to current</t>
  </si>
  <si>
    <t>No interface between pavilion and sports field, warrants full investigation</t>
  </si>
  <si>
    <t>Compliant to all areas except social rooms</t>
  </si>
  <si>
    <t>Compliant, requires cooling system</t>
  </si>
  <si>
    <t>No idea</t>
  </si>
  <si>
    <t>Main building not compliant from car park, nor from main building to greens</t>
  </si>
  <si>
    <t>Refurbishment/ reconfiguration required of toilet facilities</t>
  </si>
  <si>
    <t>Building not owned by council, nor on Council land</t>
  </si>
  <si>
    <t>Access issues to main pavilion and to all courts</t>
  </si>
  <si>
    <t xml:space="preserve"> </t>
  </si>
  <si>
    <t>Maribyrnong Park Tennis Club</t>
  </si>
  <si>
    <t>Access issues to main pavilion and to greens</t>
  </si>
  <si>
    <t>Compliant, minor refurbishment (paint, flooring, benches etc)</t>
  </si>
  <si>
    <t>nan</t>
  </si>
  <si>
    <t>Some landscaping and civil works required</t>
  </si>
  <si>
    <t>Some reconfiguration of kitchen required for Club Hub project (bowls/netball)</t>
  </si>
  <si>
    <t>Compliant, although some reconfiguation required for Club Hub project (bowls/netball)</t>
  </si>
  <si>
    <t>Some reconfiguration of social areas required for Club Hub project (bowls/netball)</t>
  </si>
  <si>
    <t>Some additional storage requied for accomodation of netball equipment</t>
  </si>
  <si>
    <t>Some access issues to main pavilion and to greens</t>
  </si>
  <si>
    <t>Minor refurbishment</t>
  </si>
  <si>
    <t>Minor refurbishment required</t>
  </si>
  <si>
    <t>Works required to toilets for players - reconfiguration and extension</t>
  </si>
  <si>
    <t>Some extension and maintenance to existing required</t>
  </si>
  <si>
    <t>Minor civil works and lanscaping required</t>
  </si>
  <si>
    <t>compliant, minor refurbishment</t>
  </si>
  <si>
    <t>minor refurbishment</t>
  </si>
  <si>
    <t>Reconfiguration and extension required of lower level of building to ensure compliance</t>
  </si>
  <si>
    <t>minor refurbishment and reconfiguration</t>
  </si>
  <si>
    <t>Requires work</t>
  </si>
  <si>
    <t>Compliant, needs work</t>
  </si>
  <si>
    <t>Poor pavilion access, lift required</t>
  </si>
  <si>
    <t>Needs refurbish</t>
  </si>
  <si>
    <t>Compliant, some compliance issies with access to the greens</t>
  </si>
  <si>
    <t>Compliant - minor refurbishment</t>
  </si>
  <si>
    <t>Moonee Valley Athletics Centre</t>
  </si>
  <si>
    <t>Maribynrnong Park Tennis Club</t>
  </si>
  <si>
    <t>line planting warm season grasses, top dressing</t>
  </si>
  <si>
    <t>brand new overhead irrigation system</t>
  </si>
  <si>
    <t>turfing, line planting, top dressing</t>
  </si>
  <si>
    <t>top dressing, line planting once irrigation works completed</t>
  </si>
  <si>
    <t>brand new overhead irrigation system on upper oval</t>
  </si>
  <si>
    <t>line planting</t>
  </si>
  <si>
    <t>brand new overhead irrigation system and booster pumps</t>
  </si>
  <si>
    <t>line planting, top dressing, turfing</t>
  </si>
  <si>
    <t>line planting and top dressing</t>
  </si>
  <si>
    <t>?</t>
  </si>
  <si>
    <t xml:space="preserve">new synthetic pitch and run ups for training nets, maintenance of net fencing </t>
  </si>
  <si>
    <t>replacement of existing synthetic on main cricket pitch</t>
  </si>
  <si>
    <t>continuation of post and rail fence in front of the pavilion</t>
  </si>
  <si>
    <t>installation of a brand new scoreboard</t>
  </si>
  <si>
    <t>traffic management plan for car park and fullarton road</t>
  </si>
  <si>
    <t>replacement of existing synthetic on centre ovals #2, 4, 5</t>
  </si>
  <si>
    <t>installation of 4 light towers on Boeing #3 and Boeing Baseball</t>
  </si>
  <si>
    <t>fencing along creek line of Boeing Baseball, #4 and #5 to stop loss of balls</t>
  </si>
  <si>
    <t>replacement of synthetic and maintenance of net fencing</t>
  </si>
  <si>
    <t>replacement of existing synthetic on upper ovals</t>
  </si>
  <si>
    <t xml:space="preserve">line planting , top dressing as needed </t>
  </si>
  <si>
    <t>replacement of posts along ground fence as needed</t>
  </si>
  <si>
    <t>bitumen car park to replace current rock/stone car park area</t>
  </si>
  <si>
    <t>re-levelling of cricket pitch at southern end</t>
  </si>
  <si>
    <t>1.2m chain mesh portable fence to meet FFV competition requirements</t>
  </si>
  <si>
    <t>Fairbairn Park (9 Ovals)</t>
  </si>
  <si>
    <t>replacement of synthetic and fencing on nets at oval #9</t>
  </si>
  <si>
    <t>replacement of synthetic on ovals #4, #5, #6, #7, #8</t>
  </si>
  <si>
    <t>installation of brand new sports field light towers</t>
  </si>
  <si>
    <t>line marking</t>
  </si>
  <si>
    <t>replacement of synthetic and maintenance of net fencing - Hansen Reserve nets</t>
  </si>
  <si>
    <t>replacement of synthetic on hansen reserve</t>
  </si>
  <si>
    <t>upgrade lighting at Etzel Reserve</t>
  </si>
  <si>
    <t>re-configure parking along Park Drive</t>
  </si>
  <si>
    <t>replacement of existing synthetic and maintenance to net wiring</t>
  </si>
  <si>
    <t>installation of a 3rd net, maintenance to net wiring</t>
  </si>
  <si>
    <t>replacement of existing synthetic</t>
  </si>
  <si>
    <t>Installation of 4 sports field light towers</t>
  </si>
  <si>
    <t>re-configure parking for soccer (pending east/west link?)</t>
  </si>
  <si>
    <t>replacement of existing synthetic on oval #3</t>
  </si>
  <si>
    <t>install 4 sports field light towers for training</t>
  </si>
  <si>
    <t>upgrade existing lighting to meet australian standards</t>
  </si>
  <si>
    <t>install training nights</t>
  </si>
  <si>
    <t>replacement of existing synthetic, installation of 2nd pitch</t>
  </si>
  <si>
    <t>installation of additional sports field light towers</t>
  </si>
  <si>
    <t>traffic management plan/car park re configuration</t>
  </si>
  <si>
    <t>installation of scoreboard</t>
  </si>
  <si>
    <t>extend synthetic run ups, maintenance to net wiring</t>
  </si>
  <si>
    <t>one fully enclosed soccer field to meet FFV A/B standard</t>
  </si>
  <si>
    <t>Masterplan implementation</t>
  </si>
  <si>
    <t>installation of 6 sports field light towers for training</t>
  </si>
  <si>
    <t>revised Boulevard parking layout and line marking, formalising car parking in Park and Tilba St</t>
  </si>
  <si>
    <t>Minor landscaping</t>
  </si>
  <si>
    <t xml:space="preserve">Actions arising from traffic management plan </t>
  </si>
  <si>
    <t>Potential relocation of cricket nets to a more suitable location</t>
  </si>
  <si>
    <t>Rectification works to shared car parking area with bowls club, access and egress</t>
  </si>
  <si>
    <t>Works required to improve car parking on site</t>
  </si>
  <si>
    <t>Improvements to interface between car park and ovals</t>
  </si>
  <si>
    <t>Improvements to interface between car park and oval</t>
  </si>
  <si>
    <t>Extend current fencing</t>
  </si>
  <si>
    <t>Repair the current cricket wicket</t>
  </si>
  <si>
    <t>installation of fencing around oval, in line with developers contribution</t>
  </si>
  <si>
    <t>car park bitumised and configured in line with developers contribution</t>
  </si>
  <si>
    <t>As per master plan</t>
  </si>
  <si>
    <t>Investigation and minor upgrade to lights</t>
  </si>
  <si>
    <t>Formalise Bruce St car parking and signage</t>
  </si>
  <si>
    <t>med</t>
  </si>
  <si>
    <t>Terracing and shelter</t>
  </si>
  <si>
    <t>Resurface existing two en-tout-cas courts</t>
  </si>
  <si>
    <t>Floodlighting for the two resurfaced courts</t>
  </si>
  <si>
    <t>Resurface remaining two courts with synthetic clay.</t>
  </si>
  <si>
    <t>Repair/replace high court fencing</t>
  </si>
  <si>
    <t>Replace high tower floodlights</t>
  </si>
  <si>
    <t>Montgomery Park - public access courts</t>
  </si>
  <si>
    <t>Bradshaw St Reserve - public access courts</t>
  </si>
  <si>
    <t>Debneys Park - public access courts</t>
  </si>
  <si>
    <t>Boeing Reserve - public access courts</t>
  </si>
  <si>
    <t>Improvements to the overall court surface</t>
  </si>
  <si>
    <t>Prune overhanging trees, some removal of vegetation and some new planting</t>
  </si>
  <si>
    <t>Resurface courts</t>
  </si>
  <si>
    <t>Pruning of overhaning trees</t>
  </si>
  <si>
    <t>Fences require replacement with black powder coated chain link</t>
  </si>
  <si>
    <t>NA</t>
  </si>
  <si>
    <t>Convert high tower corner lighting to low level spill lighting</t>
  </si>
  <si>
    <t>Could investigate shared pavilion with bowls club and additional courts over pavilion site</t>
  </si>
  <si>
    <t>Could investigate shared pavilion with Clifton Park Bowls Club allowing additional courts</t>
  </si>
  <si>
    <t>Replace wire mesh fencing</t>
  </si>
  <si>
    <t>Disability access required</t>
  </si>
  <si>
    <t>Club would like to see two 8 rink greens(currently both 7 rinks) on site and proposes to release one green (4 rink) to Council for parking or tennis court.</t>
  </si>
  <si>
    <t>Replacement of current lighting system (underway)</t>
  </si>
  <si>
    <t>Modifications to fencing and general landscaping</t>
  </si>
  <si>
    <t>Minor works and leveling to green</t>
  </si>
  <si>
    <t>Repair to irrigation system</t>
  </si>
  <si>
    <t>Beautification of fencing and general appearance within the park</t>
  </si>
  <si>
    <t>some minor vegetation works</t>
  </si>
  <si>
    <t>Pavilion Name</t>
  </si>
  <si>
    <t>No.</t>
  </si>
  <si>
    <t>Condition Assessment Rating</t>
  </si>
  <si>
    <t>Maintenance impact</t>
  </si>
  <si>
    <t>Upgrade or improvement request</t>
  </si>
  <si>
    <t>Strategic Planning - Future Needs</t>
  </si>
  <si>
    <t>Current needs</t>
  </si>
  <si>
    <t>Does trend data (eg. sports strategy, activity trends, emerging issues, demographics) support the investment into facility upgrade?</t>
  </si>
  <si>
    <t>Priority Score</t>
  </si>
  <si>
    <t>BUILDING ASSESSMENT</t>
  </si>
  <si>
    <t>COST BENEFIT ASSESSMENT</t>
  </si>
  <si>
    <t>SERVICE/USER NEED ASSESSMENT</t>
  </si>
  <si>
    <t>Reverse Name</t>
  </si>
  <si>
    <t>RESERVE</t>
  </si>
  <si>
    <t>Opportunity for external capital contribution potential</t>
  </si>
  <si>
    <t>5 - Very Good Condition</t>
  </si>
  <si>
    <t>10 - Good Condition</t>
  </si>
  <si>
    <t>15 - Moderate Condition</t>
  </si>
  <si>
    <t>20 - Poor Condition</t>
  </si>
  <si>
    <t>25 - Very Poor Condition</t>
  </si>
  <si>
    <t>5 - Less than 5% of project cost</t>
  </si>
  <si>
    <t>10 - Between 5% - 10% of project cost</t>
  </si>
  <si>
    <t>15 - Over 10% of project cost</t>
  </si>
  <si>
    <t>15 - major improvement to maintenance costs</t>
  </si>
  <si>
    <t>5 - meets current and forseeable future needs</t>
  </si>
  <si>
    <t>10 - meets current needs but will not within 5 years</t>
  </si>
  <si>
    <t>15 - in current condition, facility does not meet current or future service requirements</t>
  </si>
  <si>
    <t>5 - current user group request for upgrade/ improvement</t>
  </si>
  <si>
    <t>5 - potential or new user group request for upgrade/ improvement</t>
  </si>
  <si>
    <t>5 - Councillor</t>
  </si>
  <si>
    <t>5 - one group</t>
  </si>
  <si>
    <t>10 - two groups</t>
  </si>
  <si>
    <t>15 - three or more groups</t>
  </si>
  <si>
    <t>5 - no indication to support</t>
  </si>
  <si>
    <t>10 - moderate indication to support</t>
  </si>
  <si>
    <t>15 - strong indication to support</t>
  </si>
  <si>
    <t>5 - minor improvement to maintenance costs</t>
  </si>
  <si>
    <t>10 - moderate improvement to maintenance costs</t>
  </si>
  <si>
    <r>
      <rPr>
        <b/>
        <sz val="11"/>
        <color indexed="10"/>
        <rFont val="Arial"/>
      </rPr>
      <t>INSTRUCTIONS:</t>
    </r>
    <r>
      <rPr>
        <b/>
        <sz val="11"/>
        <rFont val="Arial"/>
      </rPr>
      <t xml:space="preserve"> Please select the columns in each section that you believe are appropriate 'scores' for that reserve. Type the 'score' as indicated in the column heading in the appropriate space on the matrix. The scores will automatically add up for each row and give a priority score for each reserve.</t>
    </r>
  </si>
  <si>
    <r>
      <rPr>
        <b/>
        <sz val="11"/>
        <color indexed="10"/>
        <rFont val="Arial"/>
      </rPr>
      <t>INSTRUCTIONS:</t>
    </r>
    <r>
      <rPr>
        <b/>
        <sz val="11"/>
        <rFont val="Arial"/>
      </rPr>
      <t xml:space="preserve"> Please select the columns in each section that you believe are appropriate 'scores' for that pavilion. Type the 'score' as indicated in the column heading in the appropriate space on the matrix. The scores will automatically add up for each row and give a priority score for each pavilion. If you don't think any of the sections are relevant for the facility you are scoring, then don't add a score. For example, you might feel that there will be no impact on maintenance costs, so don't add a score in that section.</t>
    </r>
  </si>
  <si>
    <t>eg. Blah Blah Pavilion</t>
  </si>
  <si>
    <t>0 - No additional groups will be able to access</t>
  </si>
  <si>
    <t>5 - an increase up to two groups</t>
  </si>
  <si>
    <t>10 - three or more groups</t>
  </si>
  <si>
    <t>Multi-group usability - current</t>
  </si>
  <si>
    <t>Improved multi-group usability - future</t>
  </si>
  <si>
    <t>no information on this club</t>
  </si>
  <si>
    <t>private club - no information</t>
  </si>
  <si>
    <t>not applicable</t>
  </si>
  <si>
    <t>pavilion name</t>
  </si>
  <si>
    <t>priority score</t>
  </si>
  <si>
    <t>renewal</t>
  </si>
  <si>
    <t>upgrade</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</si>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</sst>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
  </numFmts>
  <fonts count="35" x14ac:knownFonts="1">
    <font>
      <sz val="10"/>
      <name val="Arial"/>
    </font>
    <font>
      <sz val="10"/>
      <name val="Arial"/>
    </font>
    <font>
      <sz val="8"/>
      <name val="Arial"/>
      <family val="2"/>
    </font>
    <font>
      <sz val="10"/>
      <name val="Arial"/>
    </font>
    <font>
      <b/>
      <sz val="9"/>
      <name val="Calibri"/>
      <family val="2"/>
    </font>
    <font>
      <sz val="9"/>
      <name val="Calibri"/>
      <family val="2"/>
    </font>
    <font>
      <b/>
      <sz val="10"/>
      <name val="Calibri"/>
      <family val="2"/>
    </font>
    <font>
      <sz val="10"/>
      <name val="Calibri"/>
      <family val="2"/>
    </font>
    <font>
      <sz val="10"/>
      <name val="Calibri"/>
      <family val="2"/>
    </font>
    <font>
      <b/>
      <sz val="10"/>
      <name val="Calibri"/>
      <family val="2"/>
    </font>
    <font>
      <b/>
      <sz val="11"/>
      <name val="Calibri"/>
      <family val="2"/>
    </font>
    <font>
      <b/>
      <sz val="9"/>
      <name val="Calibri"/>
      <family val="2"/>
    </font>
    <font>
      <sz val="9"/>
      <name val="Calibri"/>
      <family val="2"/>
    </font>
    <font>
      <sz val="11"/>
      <name val="Calibri"/>
      <family val="2"/>
    </font>
    <font>
      <sz val="9"/>
      <color indexed="81"/>
      <name val="Arial"/>
    </font>
    <font>
      <b/>
      <sz val="9"/>
      <color indexed="81"/>
      <name val="Arial"/>
    </font>
    <font>
      <sz val="10"/>
      <color indexed="72"/>
      <name val="Arial"/>
    </font>
    <font>
      <b/>
      <sz val="10"/>
      <name val="Arial"/>
    </font>
    <font>
      <b/>
      <sz val="11"/>
      <name val="Arial"/>
    </font>
    <font>
      <b/>
      <sz val="11"/>
      <color indexed="10"/>
      <name val="Arial"/>
    </font>
    <font>
      <sz val="11"/>
      <color theme="1"/>
      <name val="Calibri"/>
      <family val="2"/>
      <scheme val="minor"/>
    </font>
    <font>
      <sz val="11"/>
      <color theme="0"/>
      <name val="Calibri"/>
      <family val="2"/>
      <scheme val="minor"/>
    </font>
    <font>
      <sz val="11"/>
      <color rgb="FF006100"/>
      <name val="Calibri"/>
      <family val="2"/>
      <scheme val="minor"/>
    </font>
    <font>
      <b/>
      <sz val="11"/>
      <color theme="1"/>
      <name val="Calibri"/>
      <family val="2"/>
      <scheme val="minor"/>
    </font>
    <font>
      <sz val="9"/>
      <color rgb="FFFF0000"/>
      <name val="Arial"/>
      <family val="2"/>
    </font>
    <font>
      <sz val="8"/>
      <color rgb="FFFF0000"/>
      <name val="Arial"/>
      <family val="2"/>
    </font>
    <font>
      <sz val="8"/>
      <color theme="1"/>
      <name val="Arial"/>
      <family val="2"/>
    </font>
    <font>
      <b/>
      <sz val="10"/>
      <color rgb="FFFF0000"/>
      <name val="Arial"/>
      <family val="2"/>
    </font>
    <font>
      <b/>
      <sz val="9"/>
      <color rgb="FFFF0000"/>
      <name val="Arial"/>
      <family val="2"/>
    </font>
    <font>
      <b/>
      <sz val="8"/>
      <color rgb="FFFF0000"/>
      <name val="Calibri"/>
      <family val="2"/>
      <scheme val="minor"/>
    </font>
    <font>
      <b/>
      <sz val="8"/>
      <color theme="1"/>
      <name val="Arial"/>
      <family val="2"/>
    </font>
    <font>
      <sz val="10"/>
      <color rgb="FFFF0000"/>
      <name val="Arial"/>
    </font>
    <font>
      <sz val="10"/>
      <name val="Calibri"/>
      <family val="2"/>
      <scheme val="minor"/>
    </font>
    <font>
      <sz val="9"/>
      <color rgb="FFFF0000"/>
      <name val="Calibri"/>
      <family val="2"/>
    </font>
    <font>
      <b/>
      <sz val="11"/>
      <name val="Calibri"/>
      <family val="2"/>
      <scheme val="minor"/>
    </font>
  </fonts>
  <fills count="23">
    <fill>
      <patternFill patternType="none"/>
    </fill>
    <fill>
      <patternFill patternType="gray125"/>
    </fill>
    <fill>
      <patternFill patternType="solid">
        <fgColor indexed="27"/>
        <bgColor indexed="64"/>
      </patternFill>
    </fill>
    <fill>
      <patternFill patternType="solid">
        <fgColor indexed="43"/>
        <bgColor indexed="64"/>
      </patternFill>
    </fill>
    <fill>
      <patternFill patternType="solid">
        <fgColor indexed="31"/>
        <bgColor indexed="64"/>
      </patternFill>
    </fill>
    <fill>
      <patternFill patternType="solid">
        <fgColor indexed="47"/>
        <bgColor indexed="64"/>
      </patternFill>
    </fill>
    <fill>
      <patternFill patternType="solid">
        <fgColor theme="9" tint="0.79998168889431442"/>
        <bgColor indexed="65"/>
      </patternFill>
    </fill>
    <fill>
      <patternFill patternType="solid">
        <fgColor theme="8" tint="0.39997558519241921"/>
        <bgColor indexed="65"/>
      </patternFill>
    </fill>
    <fill>
      <patternFill patternType="solid">
        <fgColor rgb="FFF2F2F2"/>
      </patternFill>
    </fill>
    <fill>
      <patternFill patternType="solid">
        <fgColor rgb="FFA5A5A5"/>
      </patternFill>
    </fill>
    <fill>
      <patternFill patternType="solid">
        <fgColor rgb="FFC6EFCE"/>
      </patternFill>
    </fill>
    <fill>
      <patternFill patternType="solid">
        <fgColor theme="8"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A5A5A5"/>
        <bgColor indexed="64"/>
      </patternFill>
    </fill>
    <fill>
      <patternFill patternType="solid">
        <fgColor theme="9"/>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5" tint="0.39997558519241921"/>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style="thin">
        <color indexed="64"/>
      </right>
      <top/>
      <bottom/>
      <diagonal/>
    </border>
    <border>
      <left/>
      <right style="thick">
        <color indexed="64"/>
      </right>
      <top style="medium">
        <color indexed="64"/>
      </top>
      <bottom/>
      <diagonal/>
    </border>
    <border>
      <left/>
      <right/>
      <top style="medium">
        <color indexed="64"/>
      </top>
      <bottom/>
      <diagonal/>
    </border>
    <border>
      <left/>
      <right style="thick">
        <color indexed="64"/>
      </right>
      <top/>
      <bottom/>
      <diagonal/>
    </border>
    <border>
      <left style="thick">
        <color indexed="64"/>
      </left>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theme="4"/>
      </top>
      <bottom style="double">
        <color theme="4"/>
      </bottom>
      <diagonal/>
    </border>
    <border>
      <left style="thick">
        <color indexed="64"/>
      </left>
      <right style="thin">
        <color indexed="64"/>
      </right>
      <top/>
      <bottom style="thin">
        <color rgb="FF7F7F7F"/>
      </bottom>
      <diagonal/>
    </border>
    <border>
      <left style="thick">
        <color indexed="64"/>
      </left>
      <right style="thin">
        <color indexed="64"/>
      </right>
      <top style="thin">
        <color rgb="FF7F7F7F"/>
      </top>
      <bottom style="thin">
        <color rgb="FF7F7F7F"/>
      </bottom>
      <diagonal/>
    </border>
    <border>
      <left/>
      <right style="thin">
        <color indexed="64"/>
      </right>
      <top style="thin">
        <color rgb="FF7F7F7F"/>
      </top>
      <bottom style="thin">
        <color rgb="FF7F7F7F"/>
      </bottom>
      <diagonal/>
    </border>
    <border>
      <left style="thick">
        <color indexed="64"/>
      </left>
      <right style="thin">
        <color indexed="64"/>
      </right>
      <top style="thin">
        <color rgb="FF7F7F7F"/>
      </top>
      <bottom style="medium">
        <color indexed="64"/>
      </bottom>
      <diagonal/>
    </border>
    <border>
      <left style="thick">
        <color indexed="64"/>
      </left>
      <right style="thin">
        <color indexed="64"/>
      </right>
      <top style="thin">
        <color theme="8"/>
      </top>
      <bottom style="thin">
        <color rgb="FF7F7F7F"/>
      </bottom>
      <diagonal/>
    </border>
    <border>
      <left/>
      <right style="thin">
        <color indexed="64"/>
      </right>
      <top style="thin">
        <color theme="8"/>
      </top>
      <bottom style="thin">
        <color rgb="FF7F7F7F"/>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thin">
        <color indexed="64"/>
      </left>
      <right style="thin">
        <color indexed="64"/>
      </right>
      <top style="thin">
        <color theme="8"/>
      </top>
      <bottom/>
      <diagonal/>
    </border>
    <border>
      <left style="thin">
        <color indexed="64"/>
      </left>
      <right style="thin">
        <color indexed="64"/>
      </right>
      <top style="thin">
        <color theme="8"/>
      </top>
      <bottom style="medium">
        <color indexed="64"/>
      </bottom>
      <diagonal/>
    </border>
    <border>
      <left/>
      <right style="thick">
        <color indexed="64"/>
      </right>
      <top style="thin">
        <color theme="8"/>
      </top>
      <bottom/>
      <diagonal/>
    </border>
    <border>
      <left/>
      <right/>
      <top style="thin">
        <color theme="8"/>
      </top>
      <bottom/>
      <diagonal/>
    </border>
    <border>
      <left style="medium">
        <color indexed="64"/>
      </left>
      <right/>
      <top style="thin">
        <color theme="8"/>
      </top>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thin">
        <color indexed="64"/>
      </left>
      <right/>
      <top style="double">
        <color theme="4"/>
      </top>
      <bottom style="thin">
        <color indexed="64"/>
      </bottom>
      <diagonal/>
    </border>
    <border>
      <left/>
      <right/>
      <top style="double">
        <color theme="4"/>
      </top>
      <bottom style="thin">
        <color indexed="64"/>
      </bottom>
      <diagonal/>
    </border>
    <border>
      <left/>
      <right style="thin">
        <color indexed="64"/>
      </right>
      <top style="double">
        <color theme="4"/>
      </top>
      <bottom style="thin">
        <color indexed="64"/>
      </bottom>
      <diagonal/>
    </border>
  </borders>
  <cellStyleXfs count="6">
    <xf numFmtId="0" fontId="0" fillId="0" borderId="0"/>
    <xf numFmtId="0" fontId="20" fillId="6" borderId="0" applyNumberFormat="0" applyBorder="0" applyAlignment="0" applyProtection="0"/>
    <xf numFmtId="0" fontId="21" fillId="7" borderId="0" applyNumberFormat="0" applyBorder="0" applyAlignment="0" applyProtection="0"/>
    <xf numFmtId="44" fontId="1" fillId="0" borderId="0" applyFont="0" applyFill="0" applyBorder="0" applyAlignment="0" applyProtection="0"/>
    <xf numFmtId="0" fontId="22" fillId="10" borderId="0" applyNumberFormat="0" applyBorder="0" applyAlignment="0" applyProtection="0"/>
    <xf numFmtId="0" fontId="23" fillId="0" borderId="27" applyNumberFormat="0" applyFill="0" applyAlignment="0" applyProtection="0"/>
  </cellStyleXfs>
  <cellXfs count="186">
    <xf numFmtId="0" fontId="0" fillId="0" borderId="0" xfId="0"/>
    <xf numFmtId="0" fontId="0" fillId="0" borderId="0" xfId="0" applyFill="1"/>
    <xf numFmtId="0" fontId="8" fillId="0" borderId="0" xfId="0" applyFont="1"/>
    <xf numFmtId="0" fontId="8" fillId="0" borderId="0" xfId="0" applyFont="1" applyAlignment="1">
      <alignment horizontal="center" wrapText="1"/>
    </xf>
    <xf numFmtId="0" fontId="9" fillId="2" borderId="1" xfId="0" applyFont="1" applyFill="1" applyBorder="1" applyAlignment="1">
      <alignment horizontal="center"/>
    </xf>
    <xf numFmtId="0" fontId="9" fillId="2" borderId="2" xfId="0" applyFont="1" applyFill="1" applyBorder="1" applyAlignment="1">
      <alignment horizontal="center"/>
    </xf>
    <xf numFmtId="164" fontId="8" fillId="0" borderId="0" xfId="0" applyNumberFormat="1" applyFont="1"/>
    <xf numFmtId="0" fontId="9" fillId="2" borderId="3" xfId="0" applyFont="1" applyFill="1" applyBorder="1" applyAlignment="1">
      <alignment horizontal="center"/>
    </xf>
    <xf numFmtId="0" fontId="9" fillId="2" borderId="4" xfId="0" applyFont="1" applyFill="1" applyBorder="1" applyAlignment="1">
      <alignment horizontal="center"/>
    </xf>
    <xf numFmtId="0" fontId="5" fillId="0" borderId="1" xfId="0" applyFont="1" applyBorder="1" applyAlignment="1">
      <alignment vertical="top" wrapText="1"/>
    </xf>
    <xf numFmtId="0" fontId="11" fillId="0" borderId="1" xfId="0" applyFont="1" applyBorder="1" applyAlignment="1">
      <alignment horizontal="center" vertical="top" wrapText="1"/>
    </xf>
    <xf numFmtId="0" fontId="12" fillId="0" borderId="1" xfId="0" applyFont="1" applyBorder="1" applyAlignment="1">
      <alignment vertical="top" wrapText="1"/>
    </xf>
    <xf numFmtId="0" fontId="12" fillId="0" borderId="2" xfId="0" applyFont="1" applyBorder="1" applyAlignment="1">
      <alignment vertical="top" wrapText="1"/>
    </xf>
    <xf numFmtId="0" fontId="3" fillId="0" borderId="0" xfId="0" applyFont="1"/>
    <xf numFmtId="49" fontId="0" fillId="0" borderId="0" xfId="0" applyNumberFormat="1"/>
    <xf numFmtId="49" fontId="9" fillId="2" borderId="1" xfId="0" applyNumberFormat="1" applyFont="1" applyFill="1" applyBorder="1" applyAlignment="1">
      <alignment horizontal="center"/>
    </xf>
    <xf numFmtId="49" fontId="12" fillId="0" borderId="1" xfId="0" applyNumberFormat="1" applyFont="1" applyBorder="1" applyAlignment="1">
      <alignment horizontal="center" vertical="top" wrapText="1"/>
    </xf>
    <xf numFmtId="49" fontId="9" fillId="2" borderId="3" xfId="0" applyNumberFormat="1" applyFont="1" applyFill="1" applyBorder="1" applyAlignment="1">
      <alignment horizontal="center"/>
    </xf>
    <xf numFmtId="49" fontId="12" fillId="0" borderId="5" xfId="0" applyNumberFormat="1" applyFont="1" applyBorder="1" applyAlignment="1">
      <alignment horizontal="center" vertical="top" wrapText="1"/>
    </xf>
    <xf numFmtId="49" fontId="8" fillId="0" borderId="5" xfId="0" applyNumberFormat="1" applyFont="1" applyBorder="1" applyAlignment="1">
      <alignment horizontal="center" vertical="top" wrapText="1"/>
    </xf>
    <xf numFmtId="3" fontId="0" fillId="0" borderId="0" xfId="3" applyNumberFormat="1" applyFont="1" applyAlignment="1"/>
    <xf numFmtId="3" fontId="9" fillId="2" borderId="6" xfId="3" applyNumberFormat="1" applyFont="1" applyFill="1" applyBorder="1" applyAlignment="1"/>
    <xf numFmtId="3" fontId="9" fillId="2" borderId="1" xfId="3" applyNumberFormat="1" applyFont="1" applyFill="1" applyBorder="1" applyAlignment="1"/>
    <xf numFmtId="3" fontId="12" fillId="0" borderId="6" xfId="3" applyNumberFormat="1" applyFont="1" applyBorder="1" applyAlignment="1">
      <alignment vertical="top" wrapText="1"/>
    </xf>
    <xf numFmtId="3" fontId="12" fillId="0" borderId="1" xfId="3" applyNumberFormat="1" applyFont="1" applyBorder="1" applyAlignment="1">
      <alignment vertical="top" wrapText="1"/>
    </xf>
    <xf numFmtId="3" fontId="12" fillId="3" borderId="1" xfId="3" applyNumberFormat="1" applyFont="1" applyFill="1" applyBorder="1" applyAlignment="1">
      <alignment vertical="top" wrapText="1"/>
    </xf>
    <xf numFmtId="3" fontId="9" fillId="2" borderId="7" xfId="3" applyNumberFormat="1" applyFont="1" applyFill="1" applyBorder="1" applyAlignment="1"/>
    <xf numFmtId="3" fontId="9" fillId="2" borderId="3" xfId="3" applyNumberFormat="1" applyFont="1" applyFill="1" applyBorder="1" applyAlignment="1"/>
    <xf numFmtId="3" fontId="5" fillId="0" borderId="1" xfId="3" applyNumberFormat="1" applyFont="1" applyBorder="1" applyAlignment="1">
      <alignment vertical="top" wrapText="1"/>
    </xf>
    <xf numFmtId="3" fontId="6" fillId="0" borderId="1" xfId="3" applyNumberFormat="1" applyFont="1" applyBorder="1" applyAlignment="1">
      <alignment vertical="top" wrapText="1"/>
    </xf>
    <xf numFmtId="3" fontId="7" fillId="0" borderId="1" xfId="3" applyNumberFormat="1" applyFont="1" applyBorder="1" applyAlignment="1">
      <alignment vertical="top" wrapText="1"/>
    </xf>
    <xf numFmtId="3" fontId="5" fillId="0" borderId="3" xfId="3" applyNumberFormat="1" applyFont="1" applyBorder="1" applyAlignment="1">
      <alignment vertical="top" wrapText="1"/>
    </xf>
    <xf numFmtId="3" fontId="5" fillId="0" borderId="8" xfId="3" applyNumberFormat="1" applyFont="1" applyBorder="1" applyAlignment="1">
      <alignment vertical="top" wrapText="1"/>
    </xf>
    <xf numFmtId="0" fontId="9" fillId="4" borderId="0" xfId="0" applyFont="1" applyFill="1"/>
    <xf numFmtId="0" fontId="9" fillId="4" borderId="0" xfId="0" applyFont="1" applyFill="1" applyBorder="1"/>
    <xf numFmtId="164" fontId="9" fillId="2" borderId="0" xfId="0" applyNumberFormat="1" applyFont="1" applyFill="1" applyBorder="1"/>
    <xf numFmtId="0" fontId="5" fillId="0" borderId="1" xfId="0" applyFont="1" applyFill="1" applyBorder="1" applyAlignment="1">
      <alignment vertical="top" wrapText="1"/>
    </xf>
    <xf numFmtId="49" fontId="5" fillId="0" borderId="5" xfId="0" applyNumberFormat="1" applyFont="1" applyBorder="1" applyAlignment="1">
      <alignment horizontal="center" vertical="top" wrapText="1"/>
    </xf>
    <xf numFmtId="49" fontId="5" fillId="0" borderId="1" xfId="0" applyNumberFormat="1" applyFont="1" applyBorder="1" applyAlignment="1">
      <alignment horizontal="center" vertical="top" wrapText="1"/>
    </xf>
    <xf numFmtId="49" fontId="5" fillId="0" borderId="6" xfId="0" applyNumberFormat="1" applyFont="1" applyBorder="1" applyAlignment="1">
      <alignment horizontal="center" vertical="top" wrapText="1"/>
    </xf>
    <xf numFmtId="49" fontId="7" fillId="0" borderId="5" xfId="0" applyNumberFormat="1" applyFont="1" applyBorder="1" applyAlignment="1">
      <alignment horizontal="center" vertical="top" wrapText="1"/>
    </xf>
    <xf numFmtId="0" fontId="2" fillId="0" borderId="0" xfId="0" applyFont="1"/>
    <xf numFmtId="0" fontId="2" fillId="0" borderId="0" xfId="0" applyFont="1" applyAlignment="1">
      <alignment wrapText="1"/>
    </xf>
    <xf numFmtId="0" fontId="23" fillId="8" borderId="27" xfId="5" applyFill="1" applyAlignment="1">
      <alignment horizontal="center" vertical="top" wrapText="1"/>
    </xf>
    <xf numFmtId="0" fontId="23" fillId="8" borderId="27" xfId="5" applyFill="1" applyAlignment="1">
      <alignment vertical="top" wrapText="1"/>
    </xf>
    <xf numFmtId="49" fontId="23" fillId="8" borderId="27" xfId="5" applyNumberFormat="1" applyFill="1" applyAlignment="1">
      <alignment horizontal="center" vertical="top" wrapText="1"/>
    </xf>
    <xf numFmtId="3" fontId="23" fillId="8" borderId="27" xfId="5" applyNumberFormat="1" applyFill="1" applyAlignment="1">
      <alignment vertical="top" wrapText="1"/>
    </xf>
    <xf numFmtId="0" fontId="2" fillId="0" borderId="0" xfId="0" applyFont="1" applyAlignment="1">
      <alignment horizontal="left" wrapText="1"/>
    </xf>
    <xf numFmtId="0" fontId="2" fillId="0" borderId="0" xfId="0" applyFont="1" applyAlignment="1">
      <alignment vertical="top"/>
    </xf>
    <xf numFmtId="0" fontId="24" fillId="11" borderId="9" xfId="0" applyFont="1" applyFill="1" applyBorder="1"/>
    <xf numFmtId="0" fontId="24" fillId="11" borderId="10" xfId="0" applyFont="1" applyFill="1" applyBorder="1" applyAlignment="1">
      <alignment wrapText="1"/>
    </xf>
    <xf numFmtId="0" fontId="24" fillId="11" borderId="11" xfId="0" applyFont="1" applyFill="1" applyBorder="1"/>
    <xf numFmtId="3" fontId="24" fillId="11" borderId="11" xfId="0" applyNumberFormat="1" applyFont="1" applyFill="1" applyBorder="1"/>
    <xf numFmtId="0" fontId="25" fillId="0" borderId="0" xfId="0" applyFont="1" applyBorder="1"/>
    <xf numFmtId="0" fontId="25" fillId="0" borderId="0" xfId="0" applyFont="1" applyAlignment="1">
      <alignment wrapText="1"/>
    </xf>
    <xf numFmtId="3" fontId="26" fillId="12" borderId="28" xfId="1" applyNumberFormat="1" applyFont="1" applyFill="1" applyBorder="1"/>
    <xf numFmtId="3" fontId="26" fillId="12" borderId="29" xfId="1" applyNumberFormat="1" applyFont="1" applyFill="1" applyBorder="1"/>
    <xf numFmtId="3" fontId="26" fillId="12" borderId="30" xfId="1" applyNumberFormat="1" applyFont="1" applyFill="1" applyBorder="1"/>
    <xf numFmtId="3" fontId="26" fillId="12" borderId="29" xfId="1" applyNumberFormat="1" applyFont="1" applyFill="1" applyBorder="1" applyAlignment="1">
      <alignment vertical="top"/>
    </xf>
    <xf numFmtId="3" fontId="26" fillId="12" borderId="30" xfId="1" applyNumberFormat="1" applyFont="1" applyFill="1" applyBorder="1" applyAlignment="1">
      <alignment vertical="top"/>
    </xf>
    <xf numFmtId="3" fontId="26" fillId="12" borderId="31" xfId="1" applyNumberFormat="1" applyFont="1" applyFill="1" applyBorder="1"/>
    <xf numFmtId="3" fontId="2" fillId="13" borderId="12" xfId="4" applyNumberFormat="1" applyFont="1" applyFill="1" applyBorder="1"/>
    <xf numFmtId="0" fontId="27" fillId="11" borderId="9" xfId="0" applyFont="1" applyFill="1" applyBorder="1"/>
    <xf numFmtId="0" fontId="27" fillId="11" borderId="10" xfId="0" applyFont="1" applyFill="1" applyBorder="1" applyAlignment="1">
      <alignment wrapText="1"/>
    </xf>
    <xf numFmtId="0" fontId="27" fillId="11" borderId="13" xfId="0" applyFont="1" applyFill="1" applyBorder="1"/>
    <xf numFmtId="3" fontId="28" fillId="11" borderId="14" xfId="0" applyNumberFormat="1" applyFont="1" applyFill="1" applyBorder="1"/>
    <xf numFmtId="3" fontId="28" fillId="11" borderId="13" xfId="0" applyNumberFormat="1" applyFont="1" applyFill="1" applyBorder="1"/>
    <xf numFmtId="0" fontId="2" fillId="14" borderId="15" xfId="0" applyFont="1" applyFill="1" applyBorder="1"/>
    <xf numFmtId="0" fontId="2" fillId="14" borderId="15" xfId="0" applyFont="1" applyFill="1" applyBorder="1" applyAlignment="1">
      <alignment horizontal="left" vertical="top"/>
    </xf>
    <xf numFmtId="0" fontId="29" fillId="9" borderId="1" xfId="0" applyFont="1" applyFill="1" applyBorder="1"/>
    <xf numFmtId="0" fontId="13" fillId="0" borderId="0" xfId="0" applyFont="1" applyAlignment="1">
      <alignment wrapText="1"/>
    </xf>
    <xf numFmtId="0" fontId="29" fillId="15" borderId="1" xfId="0" applyFont="1" applyFill="1" applyBorder="1" applyAlignment="1">
      <alignment wrapText="1"/>
    </xf>
    <xf numFmtId="3" fontId="29" fillId="15" borderId="1" xfId="0" applyNumberFormat="1" applyFont="1" applyFill="1" applyBorder="1"/>
    <xf numFmtId="3" fontId="26" fillId="12" borderId="32" xfId="1" applyNumberFormat="1" applyFont="1" applyFill="1" applyBorder="1"/>
    <xf numFmtId="3" fontId="24" fillId="12" borderId="16" xfId="0" applyNumberFormat="1" applyFont="1" applyFill="1" applyBorder="1"/>
    <xf numFmtId="3" fontId="24" fillId="13" borderId="10" xfId="0" applyNumberFormat="1" applyFont="1" applyFill="1" applyBorder="1"/>
    <xf numFmtId="3" fontId="2" fillId="13" borderId="17" xfId="4" applyNumberFormat="1" applyFont="1" applyFill="1" applyBorder="1"/>
    <xf numFmtId="3" fontId="26" fillId="12" borderId="33" xfId="1" applyNumberFormat="1" applyFont="1" applyFill="1" applyBorder="1"/>
    <xf numFmtId="3" fontId="30" fillId="11" borderId="34" xfId="1" applyNumberFormat="1" applyFont="1" applyFill="1" applyBorder="1"/>
    <xf numFmtId="3" fontId="30" fillId="11" borderId="35" xfId="1" applyNumberFormat="1" applyFont="1" applyFill="1" applyBorder="1"/>
    <xf numFmtId="3" fontId="30" fillId="11" borderId="35" xfId="1" applyNumberFormat="1" applyFont="1" applyFill="1" applyBorder="1" applyAlignment="1">
      <alignment vertical="top"/>
    </xf>
    <xf numFmtId="3" fontId="30" fillId="11" borderId="36" xfId="1" applyNumberFormat="1" applyFont="1" applyFill="1" applyBorder="1"/>
    <xf numFmtId="3" fontId="2" fillId="13" borderId="37" xfId="4" applyNumberFormat="1" applyFont="1" applyFill="1" applyBorder="1"/>
    <xf numFmtId="3" fontId="2" fillId="13" borderId="38" xfId="4" applyNumberFormat="1" applyFont="1" applyFill="1" applyBorder="1"/>
    <xf numFmtId="3" fontId="28" fillId="12" borderId="16" xfId="0" applyNumberFormat="1" applyFont="1" applyFill="1" applyBorder="1"/>
    <xf numFmtId="3" fontId="28" fillId="13" borderId="10" xfId="0" applyNumberFormat="1" applyFont="1" applyFill="1" applyBorder="1"/>
    <xf numFmtId="3" fontId="28" fillId="12" borderId="10" xfId="0" applyNumberFormat="1" applyFont="1" applyFill="1" applyBorder="1"/>
    <xf numFmtId="3" fontId="28" fillId="12" borderId="18" xfId="0" applyNumberFormat="1" applyFont="1" applyFill="1" applyBorder="1"/>
    <xf numFmtId="3" fontId="28" fillId="13" borderId="18" xfId="0" applyNumberFormat="1" applyFont="1" applyFill="1" applyBorder="1"/>
    <xf numFmtId="0" fontId="10" fillId="16" borderId="0" xfId="0" applyFont="1" applyFill="1" applyBorder="1" applyAlignment="1">
      <alignment horizontal="center"/>
    </xf>
    <xf numFmtId="0" fontId="26" fillId="14" borderId="39" xfId="0" applyFont="1" applyFill="1" applyBorder="1"/>
    <xf numFmtId="0" fontId="26" fillId="14" borderId="39" xfId="0" applyFont="1" applyFill="1" applyBorder="1" applyAlignment="1">
      <alignment wrapText="1"/>
    </xf>
    <xf numFmtId="0" fontId="26" fillId="14" borderId="39" xfId="0" applyFont="1" applyFill="1" applyBorder="1" applyAlignment="1">
      <alignment horizontal="left" vertical="top" wrapText="1"/>
    </xf>
    <xf numFmtId="3" fontId="29" fillId="9" borderId="1" xfId="0" applyNumberFormat="1" applyFont="1" applyFill="1" applyBorder="1"/>
    <xf numFmtId="0" fontId="2" fillId="17" borderId="0" xfId="0" applyFont="1" applyFill="1"/>
    <xf numFmtId="0" fontId="28" fillId="11" borderId="10" xfId="0" applyFont="1" applyFill="1" applyBorder="1" applyAlignment="1">
      <alignment wrapText="1"/>
    </xf>
    <xf numFmtId="0" fontId="28" fillId="11" borderId="11" xfId="0" applyFont="1" applyFill="1" applyBorder="1"/>
    <xf numFmtId="0" fontId="26" fillId="0" borderId="0" xfId="0" applyFont="1" applyAlignment="1">
      <alignment wrapText="1"/>
    </xf>
    <xf numFmtId="0" fontId="26" fillId="14" borderId="15" xfId="0" applyFont="1" applyFill="1" applyBorder="1"/>
    <xf numFmtId="0" fontId="26" fillId="0" borderId="40" xfId="0" applyFont="1" applyBorder="1" applyAlignment="1">
      <alignment wrapText="1"/>
    </xf>
    <xf numFmtId="0" fontId="26" fillId="0" borderId="40" xfId="0" applyFont="1" applyBorder="1" applyAlignment="1">
      <alignment horizontal="left" wrapText="1"/>
    </xf>
    <xf numFmtId="0" fontId="26" fillId="14" borderId="39" xfId="0" applyFont="1" applyFill="1" applyBorder="1" applyAlignment="1">
      <alignment horizontal="left" vertical="top"/>
    </xf>
    <xf numFmtId="0" fontId="26" fillId="17" borderId="19" xfId="0" applyFont="1" applyFill="1" applyBorder="1"/>
    <xf numFmtId="0" fontId="26" fillId="17" borderId="41" xfId="0" applyFont="1" applyFill="1" applyBorder="1"/>
    <xf numFmtId="0" fontId="27" fillId="11" borderId="20" xfId="0" applyFont="1" applyFill="1" applyBorder="1"/>
    <xf numFmtId="0" fontId="29" fillId="9" borderId="21" xfId="0" applyFont="1" applyFill="1" applyBorder="1"/>
    <xf numFmtId="0" fontId="29" fillId="9" borderId="22" xfId="0" applyFont="1" applyFill="1" applyBorder="1"/>
    <xf numFmtId="3" fontId="29" fillId="9" borderId="22" xfId="0" applyNumberFormat="1" applyFont="1" applyFill="1" applyBorder="1"/>
    <xf numFmtId="0" fontId="29" fillId="9" borderId="23" xfId="0" applyFont="1" applyFill="1" applyBorder="1"/>
    <xf numFmtId="0" fontId="10" fillId="18" borderId="2" xfId="0" applyFont="1" applyFill="1" applyBorder="1" applyAlignment="1">
      <alignment horizontal="center"/>
    </xf>
    <xf numFmtId="3" fontId="28" fillId="11" borderId="11" xfId="0" applyNumberFormat="1" applyFont="1" applyFill="1" applyBorder="1"/>
    <xf numFmtId="0" fontId="9" fillId="0" borderId="0" xfId="0" applyFont="1" applyFill="1" applyBorder="1" applyAlignment="1">
      <alignment horizontal="center"/>
    </xf>
    <xf numFmtId="49" fontId="9" fillId="0" borderId="0" xfId="0" applyNumberFormat="1" applyFont="1" applyFill="1" applyBorder="1" applyAlignment="1">
      <alignment horizontal="center"/>
    </xf>
    <xf numFmtId="3" fontId="9" fillId="0" borderId="0" xfId="3" applyNumberFormat="1" applyFont="1" applyFill="1" applyBorder="1" applyAlignment="1"/>
    <xf numFmtId="0" fontId="6" fillId="2" borderId="1" xfId="0" applyFont="1" applyFill="1" applyBorder="1" applyAlignment="1">
      <alignment horizontal="center"/>
    </xf>
    <xf numFmtId="0" fontId="2" fillId="0" borderId="0" xfId="0" applyFont="1" applyFill="1" applyAlignment="1">
      <alignment vertical="top"/>
    </xf>
    <xf numFmtId="0" fontId="31" fillId="0" borderId="0" xfId="0" applyFont="1"/>
    <xf numFmtId="0" fontId="4" fillId="0" borderId="1" xfId="0" applyFont="1" applyBorder="1" applyAlignment="1">
      <alignment horizontal="center" vertical="top" wrapText="1"/>
    </xf>
    <xf numFmtId="0" fontId="32" fillId="0" borderId="0" xfId="0" applyFont="1"/>
    <xf numFmtId="0" fontId="5" fillId="0" borderId="1" xfId="0" applyFont="1" applyBorder="1" applyAlignment="1">
      <alignment horizontal="left" vertical="top" wrapText="1"/>
    </xf>
    <xf numFmtId="0" fontId="5" fillId="0" borderId="2" xfId="0" applyFont="1" applyBorder="1" applyAlignment="1">
      <alignment vertical="top" wrapText="1"/>
    </xf>
    <xf numFmtId="0" fontId="33" fillId="0" borderId="1" xfId="0" applyFont="1" applyBorder="1" applyAlignment="1">
      <alignment vertical="top" wrapText="1"/>
    </xf>
    <xf numFmtId="0" fontId="33" fillId="0" borderId="2" xfId="0" applyFont="1" applyBorder="1" applyAlignment="1">
      <alignment vertical="top" wrapText="1"/>
    </xf>
    <xf numFmtId="0" fontId="33" fillId="0" borderId="1" xfId="0" applyFont="1" applyFill="1" applyBorder="1" applyAlignment="1">
      <alignment vertical="top" wrapText="1"/>
    </xf>
    <xf numFmtId="3" fontId="0" fillId="0" borderId="1" xfId="3" applyNumberFormat="1" applyFont="1" applyBorder="1" applyAlignment="1"/>
    <xf numFmtId="49" fontId="33" fillId="0" borderId="1" xfId="0" applyNumberFormat="1" applyFont="1" applyBorder="1" applyAlignment="1">
      <alignment horizontal="center" vertical="top" wrapText="1"/>
    </xf>
    <xf numFmtId="164" fontId="0" fillId="0" borderId="0" xfId="0" applyNumberFormat="1"/>
    <xf numFmtId="0" fontId="0" fillId="0" borderId="1" xfId="0" applyBorder="1"/>
    <xf numFmtId="0" fontId="16" fillId="0" borderId="1" xfId="0" applyFont="1" applyBorder="1"/>
    <xf numFmtId="0" fontId="17" fillId="0" borderId="0" xfId="0" applyFont="1"/>
    <xf numFmtId="0" fontId="17" fillId="0" borderId="0" xfId="0" applyFont="1" applyAlignment="1">
      <alignment wrapText="1"/>
    </xf>
    <xf numFmtId="0" fontId="17" fillId="0" borderId="1" xfId="0" applyFont="1" applyBorder="1" applyAlignment="1">
      <alignment vertical="top" wrapText="1"/>
    </xf>
    <xf numFmtId="0" fontId="17" fillId="0" borderId="0" xfId="0" applyFont="1" applyAlignment="1">
      <alignment vertical="top" wrapText="1"/>
    </xf>
    <xf numFmtId="0" fontId="18" fillId="0" borderId="0" xfId="0" applyFont="1"/>
    <xf numFmtId="0" fontId="18" fillId="0" borderId="8" xfId="0" applyFont="1" applyBorder="1" applyAlignment="1">
      <alignment vertical="center"/>
    </xf>
    <xf numFmtId="3" fontId="0" fillId="0" borderId="0" xfId="0" applyNumberFormat="1"/>
    <xf numFmtId="0" fontId="10" fillId="5" borderId="2" xfId="0" applyFont="1" applyFill="1" applyBorder="1" applyAlignment="1">
      <alignment horizontal="center"/>
    </xf>
    <xf numFmtId="0" fontId="10" fillId="5" borderId="5" xfId="0" applyFont="1" applyFill="1" applyBorder="1" applyAlignment="1">
      <alignment horizontal="center"/>
    </xf>
    <xf numFmtId="0" fontId="10" fillId="5" borderId="6" xfId="0" applyFont="1" applyFill="1" applyBorder="1" applyAlignment="1">
      <alignment horizontal="center"/>
    </xf>
    <xf numFmtId="0" fontId="10" fillId="19" borderId="2" xfId="0" applyFont="1" applyFill="1" applyBorder="1" applyAlignment="1">
      <alignment horizontal="center" wrapText="1"/>
    </xf>
    <xf numFmtId="0" fontId="10" fillId="19" borderId="6" xfId="0" applyFont="1" applyFill="1" applyBorder="1" applyAlignment="1">
      <alignment horizontal="center" wrapText="1"/>
    </xf>
    <xf numFmtId="0" fontId="10" fillId="20" borderId="2" xfId="0" applyFont="1" applyFill="1" applyBorder="1" applyAlignment="1">
      <alignment horizontal="center" wrapText="1"/>
    </xf>
    <xf numFmtId="0" fontId="10" fillId="20" borderId="6" xfId="0" applyFont="1" applyFill="1" applyBorder="1" applyAlignment="1">
      <alignment horizontal="center" wrapText="1"/>
    </xf>
    <xf numFmtId="0" fontId="10" fillId="11" borderId="2" xfId="0" applyFont="1" applyFill="1" applyBorder="1" applyAlignment="1">
      <alignment horizontal="center" wrapText="1"/>
    </xf>
    <xf numFmtId="0" fontId="10" fillId="11" borderId="6" xfId="0" applyFont="1" applyFill="1" applyBorder="1" applyAlignment="1">
      <alignment horizontal="center" wrapText="1"/>
    </xf>
    <xf numFmtId="0" fontId="6" fillId="21" borderId="2" xfId="0" applyFont="1" applyFill="1" applyBorder="1" applyAlignment="1">
      <alignment horizontal="center" wrapText="1"/>
    </xf>
    <xf numFmtId="0" fontId="9" fillId="21" borderId="6" xfId="0" applyFont="1" applyFill="1" applyBorder="1" applyAlignment="1">
      <alignment horizontal="center" wrapText="1"/>
    </xf>
    <xf numFmtId="0" fontId="10" fillId="20" borderId="2" xfId="0" applyFont="1" applyFill="1" applyBorder="1" applyAlignment="1">
      <alignment horizontal="center" vertical="center" wrapText="1"/>
    </xf>
    <xf numFmtId="0" fontId="10" fillId="20" borderId="6" xfId="0" applyFont="1" applyFill="1" applyBorder="1" applyAlignment="1">
      <alignment horizontal="center" vertical="center"/>
    </xf>
    <xf numFmtId="0" fontId="10" fillId="22" borderId="2" xfId="0" applyFont="1" applyFill="1" applyBorder="1" applyAlignment="1">
      <alignment horizontal="center" vertical="center" wrapText="1"/>
    </xf>
    <xf numFmtId="0" fontId="10" fillId="22" borderId="6" xfId="0" applyFont="1" applyFill="1" applyBorder="1" applyAlignment="1">
      <alignment horizontal="center" vertical="center"/>
    </xf>
    <xf numFmtId="0" fontId="6" fillId="20" borderId="2" xfId="0" applyFont="1" applyFill="1" applyBorder="1" applyAlignment="1">
      <alignment horizontal="center" wrapText="1"/>
    </xf>
    <xf numFmtId="0" fontId="9" fillId="20" borderId="6" xfId="0" applyFont="1" applyFill="1" applyBorder="1" applyAlignment="1">
      <alignment horizontal="center" wrapText="1"/>
    </xf>
    <xf numFmtId="0" fontId="6" fillId="22" borderId="2" xfId="0" applyFont="1" applyFill="1" applyBorder="1" applyAlignment="1">
      <alignment horizontal="center" wrapText="1"/>
    </xf>
    <xf numFmtId="0" fontId="9" fillId="22" borderId="6" xfId="0" applyFont="1" applyFill="1" applyBorder="1" applyAlignment="1">
      <alignment horizontal="center" wrapText="1"/>
    </xf>
    <xf numFmtId="0" fontId="10" fillId="16" borderId="10" xfId="0" applyFont="1" applyFill="1" applyBorder="1" applyAlignment="1">
      <alignment horizontal="center" vertical="top"/>
    </xf>
    <xf numFmtId="0" fontId="10" fillId="16" borderId="42" xfId="0" applyFont="1" applyFill="1" applyBorder="1" applyAlignment="1">
      <alignment horizontal="center" vertical="top"/>
    </xf>
    <xf numFmtId="0" fontId="10" fillId="16" borderId="43" xfId="0" applyFont="1" applyFill="1" applyBorder="1" applyAlignment="1">
      <alignment horizontal="center"/>
    </xf>
    <xf numFmtId="0" fontId="10" fillId="16" borderId="10" xfId="0" applyFont="1" applyFill="1" applyBorder="1" applyAlignment="1">
      <alignment horizontal="center"/>
    </xf>
    <xf numFmtId="0" fontId="10" fillId="16" borderId="42" xfId="0" applyFont="1" applyFill="1" applyBorder="1" applyAlignment="1">
      <alignment horizontal="center"/>
    </xf>
    <xf numFmtId="0" fontId="2" fillId="0" borderId="0" xfId="0" applyFont="1" applyBorder="1" applyAlignment="1">
      <alignment horizontal="center" wrapText="1"/>
    </xf>
    <xf numFmtId="0" fontId="2" fillId="0" borderId="24" xfId="0" applyFont="1" applyBorder="1" applyAlignment="1">
      <alignment horizontal="center" wrapText="1"/>
    </xf>
    <xf numFmtId="0" fontId="34" fillId="16" borderId="9" xfId="2" applyFont="1" applyFill="1" applyBorder="1" applyAlignment="1">
      <alignment horizontal="center"/>
    </xf>
    <xf numFmtId="0" fontId="34" fillId="16" borderId="10" xfId="2" applyFont="1" applyFill="1" applyBorder="1" applyAlignment="1">
      <alignment horizontal="center"/>
    </xf>
    <xf numFmtId="0" fontId="34" fillId="16" borderId="11" xfId="2" applyFont="1" applyFill="1" applyBorder="1" applyAlignment="1">
      <alignment horizontal="center"/>
    </xf>
    <xf numFmtId="0" fontId="10" fillId="5" borderId="44" xfId="0" applyFont="1" applyFill="1" applyBorder="1" applyAlignment="1">
      <alignment horizontal="center"/>
    </xf>
    <xf numFmtId="0" fontId="10" fillId="5" borderId="45" xfId="0" applyFont="1" applyFill="1" applyBorder="1" applyAlignment="1">
      <alignment horizontal="center"/>
    </xf>
    <xf numFmtId="0" fontId="10" fillId="5" borderId="46" xfId="0" applyFont="1" applyFill="1" applyBorder="1" applyAlignment="1">
      <alignment horizontal="center"/>
    </xf>
    <xf numFmtId="0" fontId="18" fillId="0" borderId="1" xfId="0" applyFont="1" applyBorder="1" applyAlignment="1"/>
    <xf numFmtId="0" fontId="18" fillId="0" borderId="3" xfId="0" applyFont="1" applyBorder="1" applyAlignment="1">
      <alignment vertical="center"/>
    </xf>
    <xf numFmtId="0" fontId="18" fillId="0" borderId="12" xfId="0" applyFont="1" applyBorder="1" applyAlignment="1">
      <alignment vertical="center"/>
    </xf>
    <xf numFmtId="0" fontId="18" fillId="0" borderId="8" xfId="0" applyFont="1" applyBorder="1" applyAlignment="1">
      <alignment vertical="center"/>
    </xf>
    <xf numFmtId="0" fontId="18" fillId="0" borderId="3" xfId="0" applyFont="1" applyBorder="1" applyAlignment="1">
      <alignment vertical="center" wrapText="1"/>
    </xf>
    <xf numFmtId="0" fontId="18" fillId="0" borderId="1" xfId="0" applyFont="1" applyBorder="1" applyAlignment="1">
      <alignment wrapText="1"/>
    </xf>
    <xf numFmtId="0" fontId="18" fillId="0" borderId="2" xfId="0" applyFont="1" applyBorder="1" applyAlignment="1">
      <alignment wrapText="1"/>
    </xf>
    <xf numFmtId="0" fontId="18" fillId="0" borderId="5" xfId="0" applyFont="1" applyBorder="1" applyAlignment="1">
      <alignment wrapText="1"/>
    </xf>
    <xf numFmtId="0" fontId="18" fillId="0" borderId="6" xfId="0" applyFont="1" applyBorder="1" applyAlignment="1">
      <alignment wrapText="1"/>
    </xf>
    <xf numFmtId="0" fontId="0" fillId="0" borderId="5" xfId="0" applyBorder="1" applyAlignment="1">
      <alignment wrapText="1"/>
    </xf>
    <xf numFmtId="0" fontId="0" fillId="0" borderId="6" xfId="0" applyBorder="1" applyAlignment="1">
      <alignment wrapText="1"/>
    </xf>
    <xf numFmtId="0" fontId="10" fillId="16" borderId="9" xfId="0" applyFont="1" applyFill="1" applyBorder="1" applyAlignment="1">
      <alignment horizontal="center"/>
    </xf>
    <xf numFmtId="0" fontId="10" fillId="16" borderId="18" xfId="0" applyFont="1" applyFill="1" applyBorder="1" applyAlignment="1">
      <alignment horizontal="center"/>
    </xf>
    <xf numFmtId="0" fontId="2" fillId="16" borderId="9" xfId="0" applyFont="1" applyFill="1" applyBorder="1" applyAlignment="1">
      <alignment horizontal="center" wrapText="1"/>
    </xf>
    <xf numFmtId="0" fontId="2" fillId="16" borderId="10" xfId="0" applyFont="1" applyFill="1" applyBorder="1" applyAlignment="1">
      <alignment horizontal="center" wrapText="1"/>
    </xf>
    <xf numFmtId="0" fontId="2" fillId="16" borderId="18" xfId="0" applyFont="1" applyFill="1" applyBorder="1" applyAlignment="1">
      <alignment horizontal="center" wrapText="1"/>
    </xf>
    <xf numFmtId="0" fontId="10" fillId="16" borderId="25" xfId="0" applyFont="1" applyFill="1" applyBorder="1" applyAlignment="1">
      <alignment horizontal="center" vertical="center"/>
    </xf>
    <xf numFmtId="0" fontId="10" fillId="16" borderId="26" xfId="0" applyFont="1" applyFill="1" applyBorder="1" applyAlignment="1">
      <alignment horizontal="center" vertical="center"/>
    </xf>
  </cellXfs>
  <cellStyles count="6">
    <cellStyle name="20% - Accent6" xfId="1" builtinId="50"/>
    <cellStyle name="60% - Accent5" xfId="2" builtinId="48"/>
    <cellStyle name="Currency" xfId="3" builtinId="4"/>
    <cellStyle name="Good" xfId="4" builtinId="26"/>
    <cellStyle name="Normal" xfId="0" builtinId="0"/>
    <cellStyle name="Total" xfId="5" builtinId="25"/>
  </cellStyles>
  <dxfs count="54">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fill>
        <patternFill patternType="solid">
          <fgColor indexed="64"/>
          <bgColor rgb="FFA5A5A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fill>
        <patternFill patternType="solid">
          <fgColor indexed="64"/>
          <bgColor theme="0" tint="-0.14999847407452621"/>
        </patternFill>
      </fill>
    </dxf>
    <dxf>
      <font>
        <b/>
        <i val="0"/>
        <strike val="0"/>
        <condense val="0"/>
        <extend val="0"/>
        <outline val="0"/>
        <shadow val="0"/>
        <u val="none"/>
        <vertAlign val="baseline"/>
        <sz val="8"/>
        <color rgb="FFFF0000"/>
        <name val="Calibri"/>
        <scheme val="minor"/>
      </font>
      <fill>
        <patternFill patternType="solid">
          <fgColor indexed="64"/>
          <bgColor rgb="FFA5A5A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FF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8"/>
        <color auto="1"/>
        <name val="Arial"/>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rgb="FFFF0000"/>
        <name val="Arial"/>
        <scheme val="none"/>
      </font>
      <border diagonalUp="0" diagonalDown="0" outline="0">
        <left/>
        <right/>
        <top/>
        <bottom/>
      </border>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9"/>
        <color rgb="FFFF0000"/>
        <name val="Arial"/>
        <scheme val="none"/>
      </font>
      <numFmt numFmtId="3" formatCode="#,##0"/>
      <fill>
        <patternFill patternType="solid">
          <fgColor indexed="64"/>
          <bgColor theme="8" tint="0.39997558519241921"/>
        </patternFill>
      </fill>
    </dxf>
    <dxf>
      <font>
        <strike val="0"/>
        <outline val="0"/>
        <shadow val="0"/>
        <u val="none"/>
        <vertAlign val="baseline"/>
        <sz val="10"/>
        <color auto="1"/>
        <name val="Calibri"/>
        <scheme val="minor"/>
      </font>
      <numFmt numFmtId="164" formatCode="&quot;$&quot;#,##0"/>
    </dxf>
    <dxf>
      <font>
        <strike val="0"/>
        <outline val="0"/>
        <shadow val="0"/>
        <u val="none"/>
        <vertAlign val="baseline"/>
        <sz val="10"/>
        <color auto="1"/>
        <name val="Calibri"/>
        <scheme val="minor"/>
      </font>
      <numFmt numFmtId="164" formatCode="&quot;$&quot;#,##0"/>
    </dxf>
    <dxf>
      <font>
        <strike val="0"/>
        <outline val="0"/>
        <shadow val="0"/>
        <u val="none"/>
        <vertAlign val="baseline"/>
        <sz val="10"/>
        <color auto="1"/>
        <name val="Calibri"/>
        <scheme val="minor"/>
      </font>
      <numFmt numFmtId="164" formatCode="&quot;$&quot;#,##0"/>
    </dxf>
    <dxf>
      <font>
        <b val="0"/>
        <i val="0"/>
        <strike val="0"/>
        <condense val="0"/>
        <extend val="0"/>
        <outline val="0"/>
        <shadow val="0"/>
        <u val="none"/>
        <vertAlign val="baseline"/>
        <sz val="10"/>
        <color auto="1"/>
        <name val="Calibri"/>
        <scheme val="minor"/>
      </font>
      <fill>
        <patternFill patternType="solid">
          <fgColor indexed="64"/>
          <bgColor theme="4" tint="0.79998168889431442"/>
        </patternFill>
      </fill>
    </dxf>
    <dxf>
      <font>
        <strike val="0"/>
        <outline val="0"/>
        <shadow val="0"/>
        <u val="none"/>
        <vertAlign val="baseline"/>
        <sz val="10"/>
        <color auto="1"/>
        <name val="Calibri"/>
        <scheme val="none"/>
      </font>
    </dxf>
    <dxf>
      <font>
        <b val="0"/>
        <i val="0"/>
        <strike val="0"/>
        <condense val="0"/>
        <extend val="0"/>
        <outline val="0"/>
        <shadow val="0"/>
        <u val="none"/>
        <vertAlign val="baseline"/>
        <sz val="10"/>
        <color auto="1"/>
        <name val="Calibri"/>
        <scheme val="minor"/>
      </font>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numFmt numFmtId="3" formatCode="#,##0"/>
      <fill>
        <patternFill patternType="solid">
          <fgColor indexed="64"/>
          <bgColor rgb="FFA5A5A5"/>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FF0000"/>
        <name val="Calibri"/>
        <scheme val="minor"/>
      </font>
      <fill>
        <patternFill patternType="solid">
          <fgColor indexed="64"/>
          <bgColor rgb="FFA5A5A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fill>
        <patternFill patternType="solid">
          <fgColor indexed="64"/>
          <bgColor theme="0" tint="-0.14999847407452621"/>
        </patternFill>
      </fill>
    </dxf>
    <dxf>
      <font>
        <b/>
        <i val="0"/>
        <strike val="0"/>
        <condense val="0"/>
        <extend val="0"/>
        <outline val="0"/>
        <shadow val="0"/>
        <u val="none"/>
        <vertAlign val="baseline"/>
        <sz val="8"/>
        <color rgb="FFFF0000"/>
        <name val="Calibri"/>
        <scheme val="minor"/>
      </font>
      <fill>
        <patternFill patternType="solid">
          <fgColor indexed="64"/>
          <bgColor rgb="FFA5A5A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FF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8"/>
        <color auto="1"/>
        <name val="Arial"/>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rgb="FFFF0000"/>
        <name val="Arial"/>
        <scheme val="none"/>
      </font>
      <border diagonalUp="0" diagonalDown="0" outline="0">
        <left/>
        <right/>
        <top/>
        <bottom/>
      </border>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9"/>
        <color rgb="FFFF0000"/>
        <name val="Arial"/>
        <scheme val="none"/>
      </font>
      <numFmt numFmtId="3" formatCode="#,##0"/>
      <fill>
        <patternFill patternType="solid">
          <fgColor indexed="64"/>
          <bgColor theme="8" tint="0.39997558519241921"/>
        </patternFill>
      </fill>
    </dxf>
    <dxf>
      <font>
        <strike val="0"/>
        <outline val="0"/>
        <shadow val="0"/>
        <u val="none"/>
        <vertAlign val="baseline"/>
        <sz val="10"/>
        <color auto="1"/>
        <name val="Calibri"/>
        <scheme val="minor"/>
      </font>
      <numFmt numFmtId="164" formatCode="&quot;$&quot;#,##0"/>
    </dxf>
    <dxf>
      <font>
        <strike val="0"/>
        <outline val="0"/>
        <shadow val="0"/>
        <u val="none"/>
        <vertAlign val="baseline"/>
        <sz val="10"/>
        <color auto="1"/>
        <name val="Calibri"/>
        <scheme val="minor"/>
      </font>
      <numFmt numFmtId="164" formatCode="&quot;$&quot;#,##0"/>
    </dxf>
    <dxf>
      <font>
        <strike val="0"/>
        <outline val="0"/>
        <shadow val="0"/>
        <u val="none"/>
        <vertAlign val="baseline"/>
        <sz val="10"/>
        <color auto="1"/>
        <name val="Calibri"/>
        <scheme val="minor"/>
      </font>
      <numFmt numFmtId="164" formatCode="&quot;$&quot;#,##0"/>
    </dxf>
    <dxf>
      <font>
        <b val="0"/>
        <i val="0"/>
        <strike val="0"/>
        <condense val="0"/>
        <extend val="0"/>
        <outline val="0"/>
        <shadow val="0"/>
        <u val="none"/>
        <vertAlign val="baseline"/>
        <sz val="10"/>
        <color auto="1"/>
        <name val="Calibri"/>
        <scheme val="minor"/>
      </font>
      <fill>
        <patternFill patternType="solid">
          <fgColor indexed="64"/>
          <bgColor theme="4" tint="0.79998168889431442"/>
        </patternFill>
      </fill>
    </dxf>
    <dxf>
      <font>
        <strike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le1" displayName="Table1" ref="I25:L29" totalsRowShown="0" headerRowDxfId="53" dataDxfId="52">
  <tableColumns count="4">
    <tableColumn id="1" name="Priority" dataDxfId="51"/>
    <tableColumn id="2" name="Renewal" dataDxfId="50"/>
    <tableColumn id="3" name="Upgrade" dataDxfId="49"/>
    <tableColumn id="4" name="Total Cost" dataDxfId="48"/>
  </tableColumns>
  <tableStyleInfo name="TableStyleLight9" showFirstColumn="0" showLastColumn="0" showRowStripes="1" showColumnStripes="0"/>
</table>
</file>

<file path=xl/tables/table2.xml><?xml version="1.0" encoding="utf-8"?>
<table xmlns="http://schemas.openxmlformats.org/spreadsheetml/2006/main" id="18" name="Table1619" displayName="Table1619" ref="A2:P54" totalsRowCount="1" headerRowDxfId="47" dataDxfId="46">
  <tableColumns count="16">
    <tableColumn id="1" name="No" dataDxfId="45" totalsRowDxfId="44"/>
    <tableColumn id="2" name="Name" dataDxfId="43" totalsRowDxfId="42"/>
    <tableColumn id="3" name="Type" totalsRowLabel="TOTAL CHECK (linked to Pivot Tables Sheet i2:l7) data verification" totalsRowDxfId="41"/>
    <tableColumn id="20" name="Priority" dataDxfId="40" totalsRowDxfId="39"/>
    <tableColumn id="4" name="Renewal" totalsRowFunction="custom" totalsRowDxfId="38">
      <totalsRowFormula>'PIVOTTABLES-PAVS'!J29</totalsRowFormula>
    </tableColumn>
    <tableColumn id="5" name="Upgrade" totalsRowFunction="custom" totalsRowDxfId="37">
      <totalsRowFormula>'PIVOTTABLES-PAVS'!K29</totalsRowFormula>
    </tableColumn>
    <tableColumn id="6" name="~ Cost" totalsRowFunction="custom" totalsRowDxfId="36">
      <totalsRowFormula>'PIVOTTABLES-PAVS'!L29</totalsRowFormula>
    </tableColumn>
    <tableColumn id="7" name="Renewal2" totalsRowFunction="custom" totalsRowDxfId="35">
      <totalsRowFormula>'PIVOTTABLES-PAVS'!J26</totalsRowFormula>
    </tableColumn>
    <tableColumn id="8" name="Upgrade3" totalsRowFunction="custom" totalsRowDxfId="34">
      <totalsRowFormula>'PIVOTTABLES-PAVS'!K26</totalsRowFormula>
    </tableColumn>
    <tableColumn id="9" name="~ Cost4" totalsRowFunction="custom" totalsRowDxfId="33">
      <totalsRowFormula>'PIVOTTABLES-PAVS'!L26</totalsRowFormula>
    </tableColumn>
    <tableColumn id="10" name="Renewal3" totalsRowFunction="custom" totalsRowDxfId="32">
      <totalsRowFormula>'PIVOTTABLES-PAVS'!J27</totalsRowFormula>
    </tableColumn>
    <tableColumn id="11" name="Upgrade4" totalsRowFunction="custom" totalsRowDxfId="31">
      <totalsRowFormula>'PIVOTTABLES-PAVS'!K27</totalsRowFormula>
    </tableColumn>
    <tableColumn id="12" name="~ Cost5" totalsRowFunction="custom" totalsRowDxfId="30">
      <totalsRowFormula>'PIVOTTABLES-PAVS'!L27</totalsRowFormula>
    </tableColumn>
    <tableColumn id="13" name="Renewal4" totalsRowFunction="custom" totalsRowDxfId="29">
      <totalsRowFormula>'PIVOTTABLES-PAVS'!J28</totalsRowFormula>
    </tableColumn>
    <tableColumn id="14" name="Upgrade5" totalsRowFunction="custom" totalsRowDxfId="28">
      <totalsRowFormula>'PIVOTTABLES-PAVS'!K28</totalsRowFormula>
    </tableColumn>
    <tableColumn id="15" name="~ Cost6" totalsRowFunction="custom" totalsRowDxfId="27">
      <totalsRowFormula>'PIVOTTABLES-PAVS'!L28</totalsRowFormula>
    </tableColumn>
  </tableColumns>
  <tableStyleInfo name="TableStyleLight13" showFirstColumn="0" showLastColumn="0" showRowStripes="1" showColumnStripes="0"/>
</table>
</file>

<file path=xl/tables/table3.xml><?xml version="1.0" encoding="utf-8"?>
<table xmlns="http://schemas.openxmlformats.org/spreadsheetml/2006/main" id="31" name="Table132" displayName="Table132" ref="I22:L26" totalsRowShown="0" headerRowDxfId="26" dataDxfId="25">
  <tableColumns count="4">
    <tableColumn id="1" name="Priority" dataDxfId="24"/>
    <tableColumn id="2" name="Renewal" dataDxfId="23"/>
    <tableColumn id="3" name="Upgrade" dataDxfId="22"/>
    <tableColumn id="4" name="Total Cost" dataDxfId="21"/>
  </tableColumns>
  <tableStyleInfo name="TableStyleLight9" showFirstColumn="0" showLastColumn="0" showRowStripes="1" showColumnStripes="0"/>
</table>
</file>

<file path=xl/tables/table4.xml><?xml version="1.0" encoding="utf-8"?>
<table xmlns="http://schemas.openxmlformats.org/spreadsheetml/2006/main" id="32" name="Table161933" displayName="Table161933" ref="A2:P54" totalsRowCount="1" headerRowDxfId="20" dataDxfId="19">
  <tableColumns count="16">
    <tableColumn id="1" name="No" dataDxfId="18" totalsRowDxfId="17"/>
    <tableColumn id="2" name="Name" dataDxfId="16" totalsRowDxfId="15"/>
    <tableColumn id="3" name="Type" totalsRowLabel="TOTAL CHECK (linked to Pivot Tables Sheet i2:l7) data verification" totalsRowDxfId="14"/>
    <tableColumn id="20" name="Priority" dataDxfId="13" totalsRowDxfId="12"/>
    <tableColumn id="4" name="Renewal" totalsRowFunction="custom" totalsRowDxfId="11">
      <totalsRowFormula>'PIVOTTABLES-RES'!J26</totalsRowFormula>
    </tableColumn>
    <tableColumn id="5" name="Upgrade" totalsRowFunction="custom" totalsRowDxfId="10">
      <totalsRowFormula>'PIVOTTABLES-RES'!K26</totalsRowFormula>
    </tableColumn>
    <tableColumn id="6" name="~ Cost" totalsRowFunction="custom" totalsRowDxfId="9">
      <totalsRowFormula>'PIVOTTABLES-RES'!L26</totalsRowFormula>
    </tableColumn>
    <tableColumn id="7" name="Renewal2" totalsRowFunction="custom" totalsRowDxfId="8">
      <totalsRowFormula>'PIVOTTABLES-RES'!J23</totalsRowFormula>
    </tableColumn>
    <tableColumn id="8" name="Upgrade3" totalsRowFunction="custom" totalsRowDxfId="7">
      <totalsRowFormula>'PIVOTTABLES-RES'!K23</totalsRowFormula>
    </tableColumn>
    <tableColumn id="9" name="~ Cost4" totalsRowFunction="custom" totalsRowDxfId="6">
      <totalsRowFormula>'PIVOTTABLES-RES'!L23</totalsRowFormula>
    </tableColumn>
    <tableColumn id="10" name="Renewal3" totalsRowFunction="custom" totalsRowDxfId="5">
      <totalsRowFormula>'PIVOTTABLES-RES'!J24</totalsRowFormula>
    </tableColumn>
    <tableColumn id="11" name="Upgrade4" totalsRowFunction="custom" totalsRowDxfId="4">
      <totalsRowFormula>'PIVOTTABLES-RES'!K24</totalsRowFormula>
    </tableColumn>
    <tableColumn id="12" name="~ Cost5" totalsRowFunction="custom" totalsRowDxfId="3">
      <totalsRowFormula>'PIVOTTABLES-RES'!L24</totalsRowFormula>
    </tableColumn>
    <tableColumn id="13" name="Renewal4" totalsRowFunction="custom" totalsRowDxfId="2">
      <totalsRowFormula>'PIVOTTABLES-RES'!J25</totalsRowFormula>
    </tableColumn>
    <tableColumn id="14" name="Upgrade5" totalsRowFunction="custom" totalsRowDxfId="1">
      <totalsRowFormula>'PIVOTTABLES-RES'!K25</totalsRowFormula>
    </tableColumn>
    <tableColumn id="15" name="~ Cost6" totalsRowFunction="custom" totalsRowDxfId="0">
      <totalsRowFormula>'PIVOTTABLES-RES'!L25</totalsRow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35"/>
  <sheetViews>
    <sheetView zoomScale="125" zoomScaleNormal="125" workbookViewId="0">
      <selection activeCell="B7" sqref="B7"/>
    </sheetView>
  </sheetViews>
  <sheetFormatPr defaultColWidth="8.7109375" defaultRowHeight="12.75" x14ac:dyDescent="0.2"/>
  <cols>
    <col min="1" max="1" width="24.140625" customWidth="1"/>
    <col min="2" max="2" width="32.42578125" customWidth="1"/>
    <col min="3" max="3" width="67.28515625" bestFit="1" customWidth="1"/>
    <col min="4" max="4" width="9.140625" style="14" customWidth="1"/>
    <col min="5" max="6" width="8.28515625" style="20" customWidth="1"/>
    <col min="7" max="7" width="8.7109375" style="20" customWidth="1"/>
    <col min="8" max="8" width="6.28515625" customWidth="1"/>
    <col min="9" max="9" width="13.140625" customWidth="1"/>
    <col min="10" max="10" width="12.28515625" customWidth="1"/>
    <col min="11" max="11" width="12.140625" customWidth="1"/>
    <col min="12" max="12" width="10.7109375" bestFit="1" customWidth="1"/>
    <col min="13" max="13" width="11" bestFit="1" customWidth="1"/>
  </cols>
  <sheetData>
    <row r="1" spans="1:9" ht="21" customHeight="1" x14ac:dyDescent="0.2"/>
    <row r="2" spans="1:9" x14ac:dyDescent="0.2">
      <c r="A2" s="4" t="s">
        <v>12</v>
      </c>
      <c r="B2" s="4" t="s">
        <v>13</v>
      </c>
      <c r="C2" s="5" t="s">
        <v>14</v>
      </c>
      <c r="D2" s="15" t="s">
        <v>9</v>
      </c>
      <c r="E2" s="21" t="s">
        <v>10</v>
      </c>
      <c r="F2" s="22" t="s">
        <v>8</v>
      </c>
      <c r="G2" s="22" t="s">
        <v>4</v>
      </c>
    </row>
    <row r="3" spans="1:9" s="1" customFormat="1" x14ac:dyDescent="0.2">
      <c r="A3" s="111"/>
      <c r="B3" s="111"/>
      <c r="C3" s="111"/>
      <c r="D3" s="112"/>
      <c r="E3" s="113"/>
      <c r="F3" s="113"/>
      <c r="G3" s="113"/>
      <c r="I3" s="118"/>
    </row>
    <row r="4" spans="1:9" s="1" customFormat="1" ht="15" x14ac:dyDescent="0.25">
      <c r="A4" s="109">
        <v>0</v>
      </c>
      <c r="B4" s="136" t="s">
        <v>47</v>
      </c>
      <c r="C4" s="138"/>
      <c r="D4" s="136" t="s">
        <v>20</v>
      </c>
      <c r="E4" s="137"/>
      <c r="F4" s="137"/>
      <c r="G4" s="138"/>
    </row>
    <row r="5" spans="1:9" s="1" customFormat="1" x14ac:dyDescent="0.2">
      <c r="A5" s="4" t="s">
        <v>12</v>
      </c>
      <c r="B5" s="4" t="s">
        <v>13</v>
      </c>
      <c r="C5" s="5" t="s">
        <v>14</v>
      </c>
      <c r="D5" s="15" t="s">
        <v>9</v>
      </c>
      <c r="E5" s="21" t="s">
        <v>10</v>
      </c>
      <c r="F5" s="22" t="s">
        <v>8</v>
      </c>
      <c r="G5" s="22" t="s">
        <v>4</v>
      </c>
    </row>
    <row r="6" spans="1:9" s="1" customFormat="1" ht="24" x14ac:dyDescent="0.2">
      <c r="A6" s="10" t="s">
        <v>11</v>
      </c>
      <c r="B6" s="9" t="s">
        <v>130</v>
      </c>
      <c r="C6" s="12" t="s">
        <v>23</v>
      </c>
      <c r="D6" s="16" t="s">
        <v>15</v>
      </c>
      <c r="E6" s="23"/>
      <c r="F6" s="24">
        <v>1200</v>
      </c>
      <c r="G6" s="25">
        <f>SUM(E6:F6)</f>
        <v>1200</v>
      </c>
    </row>
    <row r="7" spans="1:9" s="1" customFormat="1" ht="60" x14ac:dyDescent="0.2">
      <c r="A7" s="10" t="s">
        <v>22</v>
      </c>
      <c r="B7" s="9" t="s">
        <v>131</v>
      </c>
      <c r="C7" s="12" t="s">
        <v>21</v>
      </c>
      <c r="D7" s="16" t="s">
        <v>16</v>
      </c>
      <c r="E7" s="23"/>
      <c r="F7" s="24">
        <f>25*4000</f>
        <v>100000</v>
      </c>
      <c r="G7" s="25">
        <f t="shared" ref="G7:G20" si="0">SUM(E7:F7)</f>
        <v>100000</v>
      </c>
    </row>
    <row r="8" spans="1:9" s="1" customFormat="1" ht="84" x14ac:dyDescent="0.2">
      <c r="A8" s="117" t="s">
        <v>132</v>
      </c>
      <c r="B8" s="9" t="s">
        <v>133</v>
      </c>
      <c r="C8" s="12" t="s">
        <v>5</v>
      </c>
      <c r="D8" s="38" t="s">
        <v>2</v>
      </c>
      <c r="E8" s="23"/>
      <c r="F8" s="24"/>
      <c r="G8" s="25">
        <f t="shared" si="0"/>
        <v>0</v>
      </c>
    </row>
    <row r="9" spans="1:9" s="1" customFormat="1" ht="60" x14ac:dyDescent="0.2">
      <c r="A9" s="117" t="s">
        <v>134</v>
      </c>
      <c r="B9" s="11" t="s">
        <v>135</v>
      </c>
      <c r="C9" s="12"/>
      <c r="D9" s="16" t="s">
        <v>15</v>
      </c>
      <c r="E9" s="23">
        <v>25000</v>
      </c>
      <c r="F9" s="24">
        <v>47000</v>
      </c>
      <c r="G9" s="25">
        <f t="shared" si="0"/>
        <v>72000</v>
      </c>
    </row>
    <row r="10" spans="1:9" s="1" customFormat="1" ht="48" x14ac:dyDescent="0.2">
      <c r="A10" s="117" t="s">
        <v>136</v>
      </c>
      <c r="B10" s="11" t="s">
        <v>137</v>
      </c>
      <c r="C10" s="12" t="s">
        <v>6</v>
      </c>
      <c r="D10" s="16" t="s">
        <v>15</v>
      </c>
      <c r="E10" s="23">
        <v>6000</v>
      </c>
      <c r="F10" s="24"/>
      <c r="G10" s="25">
        <f t="shared" si="0"/>
        <v>6000</v>
      </c>
    </row>
    <row r="11" spans="1:9" s="1" customFormat="1" ht="48" x14ac:dyDescent="0.2">
      <c r="A11" s="117" t="s">
        <v>138</v>
      </c>
      <c r="B11" s="11" t="s">
        <v>139</v>
      </c>
      <c r="C11" s="12"/>
      <c r="D11" s="38" t="s">
        <v>2</v>
      </c>
      <c r="E11" s="23"/>
      <c r="F11" s="24"/>
      <c r="G11" s="25">
        <f t="shared" si="0"/>
        <v>0</v>
      </c>
    </row>
    <row r="12" spans="1:9" s="1" customFormat="1" ht="108" x14ac:dyDescent="0.2">
      <c r="A12" s="117" t="s">
        <v>140</v>
      </c>
      <c r="B12" s="9" t="s">
        <v>141</v>
      </c>
      <c r="C12" s="120" t="s">
        <v>157</v>
      </c>
      <c r="D12" s="16" t="s">
        <v>16</v>
      </c>
      <c r="E12" s="23"/>
      <c r="F12" s="24">
        <v>13000</v>
      </c>
      <c r="G12" s="25">
        <f t="shared" si="0"/>
        <v>13000</v>
      </c>
    </row>
    <row r="13" spans="1:9" s="1" customFormat="1" ht="36" x14ac:dyDescent="0.2">
      <c r="A13" s="117" t="s">
        <v>142</v>
      </c>
      <c r="B13" s="11" t="s">
        <v>143</v>
      </c>
      <c r="C13" s="120" t="s">
        <v>157</v>
      </c>
      <c r="D13" s="38" t="s">
        <v>16</v>
      </c>
      <c r="E13" s="23">
        <v>8000</v>
      </c>
      <c r="F13" s="23"/>
      <c r="G13" s="25">
        <f t="shared" si="0"/>
        <v>8000</v>
      </c>
    </row>
    <row r="14" spans="1:9" s="1" customFormat="1" x14ac:dyDescent="0.2">
      <c r="A14" s="117" t="s">
        <v>0</v>
      </c>
      <c r="B14" s="11" t="s">
        <v>144</v>
      </c>
      <c r="C14" s="12"/>
      <c r="D14" s="38" t="s">
        <v>2</v>
      </c>
      <c r="E14" s="23"/>
      <c r="F14" s="23"/>
      <c r="G14" s="25">
        <f t="shared" si="0"/>
        <v>0</v>
      </c>
    </row>
    <row r="15" spans="1:9" s="1" customFormat="1" ht="36" x14ac:dyDescent="0.2">
      <c r="A15" s="117" t="s">
        <v>145</v>
      </c>
      <c r="B15" s="11" t="s">
        <v>146</v>
      </c>
      <c r="C15" s="120" t="s">
        <v>156</v>
      </c>
      <c r="D15" s="16"/>
      <c r="E15" s="23"/>
      <c r="F15" s="23"/>
      <c r="G15" s="25">
        <f t="shared" si="0"/>
        <v>0</v>
      </c>
    </row>
    <row r="16" spans="1:9" s="1" customFormat="1" ht="24" x14ac:dyDescent="0.2">
      <c r="A16" s="117" t="s">
        <v>147</v>
      </c>
      <c r="B16" s="11" t="s">
        <v>148</v>
      </c>
      <c r="C16" s="12"/>
      <c r="D16" s="16"/>
      <c r="E16" s="23"/>
      <c r="F16" s="23"/>
      <c r="G16" s="25">
        <f t="shared" si="0"/>
        <v>0</v>
      </c>
    </row>
    <row r="17" spans="1:14" s="1" customFormat="1" ht="36" x14ac:dyDescent="0.2">
      <c r="A17" s="10" t="s">
        <v>1</v>
      </c>
      <c r="B17" s="11" t="s">
        <v>149</v>
      </c>
      <c r="C17" s="12" t="s">
        <v>7</v>
      </c>
      <c r="D17" s="16" t="s">
        <v>17</v>
      </c>
      <c r="E17" s="23"/>
      <c r="F17" s="23">
        <v>1500</v>
      </c>
      <c r="G17" s="25">
        <f t="shared" si="0"/>
        <v>1500</v>
      </c>
    </row>
    <row r="18" spans="1:14" s="1" customFormat="1" x14ac:dyDescent="0.2">
      <c r="A18" s="117" t="s">
        <v>150</v>
      </c>
      <c r="B18" s="9" t="s">
        <v>155</v>
      </c>
      <c r="C18" s="12"/>
      <c r="D18" s="38" t="s">
        <v>2</v>
      </c>
      <c r="E18" s="23"/>
      <c r="F18" s="24"/>
      <c r="G18" s="25">
        <f t="shared" si="0"/>
        <v>0</v>
      </c>
    </row>
    <row r="19" spans="1:14" s="1" customFormat="1" ht="24" x14ac:dyDescent="0.2">
      <c r="A19" s="117" t="s">
        <v>152</v>
      </c>
      <c r="B19" s="11" t="s">
        <v>151</v>
      </c>
      <c r="C19" s="9" t="s">
        <v>48</v>
      </c>
      <c r="D19" s="16" t="s">
        <v>15</v>
      </c>
      <c r="E19" s="23"/>
      <c r="F19" s="24">
        <v>6000</v>
      </c>
      <c r="G19" s="25">
        <f t="shared" si="0"/>
        <v>6000</v>
      </c>
    </row>
    <row r="20" spans="1:14" s="1" customFormat="1" ht="36" x14ac:dyDescent="0.2">
      <c r="A20" s="117" t="s">
        <v>153</v>
      </c>
      <c r="B20" s="11" t="s">
        <v>154</v>
      </c>
      <c r="C20" s="12"/>
      <c r="D20" s="38" t="s">
        <v>2</v>
      </c>
      <c r="E20" s="23"/>
      <c r="F20" s="24"/>
      <c r="G20" s="25">
        <f t="shared" si="0"/>
        <v>0</v>
      </c>
    </row>
    <row r="21" spans="1:14" s="1" customFormat="1" ht="15.75" thickBot="1" x14ac:dyDescent="0.25">
      <c r="A21" s="43"/>
      <c r="B21" s="44"/>
      <c r="C21" s="44"/>
      <c r="D21" s="45"/>
      <c r="E21" s="46">
        <f>SUM(E6:E20)</f>
        <v>39000</v>
      </c>
      <c r="F21" s="46">
        <f>SUM(F6:F20)</f>
        <v>168700</v>
      </c>
      <c r="G21" s="46">
        <f>SUM(G6:G20)</f>
        <v>207700</v>
      </c>
    </row>
    <row r="22" spans="1:14" s="1" customFormat="1" ht="13.5" thickTop="1" x14ac:dyDescent="0.2">
      <c r="A22" s="111"/>
      <c r="B22" s="111"/>
      <c r="C22" s="111"/>
      <c r="D22" s="112"/>
      <c r="E22" s="113"/>
      <c r="F22" s="113"/>
      <c r="G22" s="113"/>
    </row>
    <row r="23" spans="1:14" s="1" customFormat="1" x14ac:dyDescent="0.2">
      <c r="A23" s="118" t="s">
        <v>129</v>
      </c>
      <c r="B23" s="111"/>
      <c r="C23" s="111"/>
      <c r="D23" s="112"/>
      <c r="E23" s="113"/>
      <c r="F23" s="113"/>
      <c r="G23" s="113"/>
    </row>
    <row r="24" spans="1:14" s="1" customFormat="1" x14ac:dyDescent="0.2">
      <c r="A24" s="111"/>
      <c r="B24" s="111"/>
      <c r="C24" s="111"/>
      <c r="D24" s="112"/>
      <c r="E24" s="113"/>
      <c r="F24" s="113"/>
      <c r="G24" s="113"/>
    </row>
    <row r="25" spans="1:14" s="1" customFormat="1" x14ac:dyDescent="0.2">
      <c r="A25" s="111"/>
      <c r="B25" s="111"/>
      <c r="C25" s="111"/>
      <c r="D25" s="112"/>
      <c r="E25" s="113"/>
      <c r="F25" s="113"/>
      <c r="G25" s="113"/>
      <c r="I25" s="2" t="s">
        <v>9</v>
      </c>
      <c r="J25" s="2" t="s">
        <v>10</v>
      </c>
      <c r="K25" s="2" t="s">
        <v>8</v>
      </c>
      <c r="L25" s="2" t="s">
        <v>19</v>
      </c>
    </row>
    <row r="26" spans="1:14" s="1" customFormat="1" x14ac:dyDescent="0.2">
      <c r="A26" s="111"/>
      <c r="B26" s="111"/>
      <c r="C26" s="111"/>
      <c r="D26" s="112"/>
      <c r="E26" s="113"/>
      <c r="F26" s="113"/>
      <c r="G26" s="113"/>
      <c r="I26" s="33" t="s">
        <v>15</v>
      </c>
      <c r="J26" s="6">
        <f>SUMIF(D33:D929,"High",E33:E929)</f>
        <v>60000</v>
      </c>
      <c r="K26" s="6">
        <f>SUMIF(D33:D929,"High",F33:F929)</f>
        <v>4988000</v>
      </c>
      <c r="L26" s="6">
        <f>SUMIF(D33:D929,"High",G33:G929)</f>
        <v>5048000</v>
      </c>
    </row>
    <row r="27" spans="1:14" x14ac:dyDescent="0.2">
      <c r="A27" s="2"/>
      <c r="B27" s="2"/>
      <c r="C27" s="2"/>
      <c r="I27" s="33" t="s">
        <v>16</v>
      </c>
      <c r="J27" s="6">
        <f>SUMIF(D33:D929,"Medium",E33:E929)</f>
        <v>700000</v>
      </c>
      <c r="K27" s="6">
        <f>SUMIF(D33:D929,"Medium",F33:F929)</f>
        <v>5050000</v>
      </c>
      <c r="L27" s="6">
        <f>SUMIF(D33:D929,"Medium",G33:G929)</f>
        <v>5750000</v>
      </c>
    </row>
    <row r="28" spans="1:14" x14ac:dyDescent="0.2">
      <c r="A28" s="2"/>
      <c r="B28" s="2"/>
      <c r="C28" s="2"/>
      <c r="I28" s="33" t="s">
        <v>17</v>
      </c>
      <c r="J28" s="6">
        <f>SUMIF(D33:D929,"Low",E33:E929)</f>
        <v>1985000</v>
      </c>
      <c r="K28" s="6">
        <f>SUMIF(D33:D929,"Low",F33:F929)</f>
        <v>5692000</v>
      </c>
      <c r="L28" s="6">
        <f>SUMIF(D33:D929,"Low",G33:G929)</f>
        <v>7677000</v>
      </c>
      <c r="N28" s="126"/>
    </row>
    <row r="29" spans="1:14" x14ac:dyDescent="0.2">
      <c r="I29" s="34" t="s">
        <v>18</v>
      </c>
      <c r="J29" s="35">
        <f>SUM(J26:J28)</f>
        <v>2745000</v>
      </c>
      <c r="K29" s="35">
        <f>SUM(K26:K28)</f>
        <v>15730000</v>
      </c>
      <c r="L29" s="35">
        <f>SUM(L26:L28)</f>
        <v>18475000</v>
      </c>
    </row>
    <row r="31" spans="1:14" ht="15" x14ac:dyDescent="0.25">
      <c r="A31" s="109">
        <v>1</v>
      </c>
      <c r="B31" s="136" t="s">
        <v>158</v>
      </c>
      <c r="C31" s="138"/>
      <c r="D31" s="136" t="s">
        <v>49</v>
      </c>
      <c r="E31" s="137"/>
      <c r="F31" s="137"/>
      <c r="G31" s="138"/>
    </row>
    <row r="32" spans="1:14" x14ac:dyDescent="0.2">
      <c r="A32" s="4" t="s">
        <v>12</v>
      </c>
      <c r="B32" s="4" t="s">
        <v>13</v>
      </c>
      <c r="C32" s="5" t="s">
        <v>14</v>
      </c>
      <c r="D32" s="15" t="s">
        <v>9</v>
      </c>
      <c r="E32" s="21" t="s">
        <v>10</v>
      </c>
      <c r="F32" s="22" t="s">
        <v>8</v>
      </c>
      <c r="G32" s="22" t="s">
        <v>4</v>
      </c>
    </row>
    <row r="33" spans="1:15" ht="24" x14ac:dyDescent="0.2">
      <c r="A33" s="10" t="s">
        <v>11</v>
      </c>
      <c r="B33" s="9" t="s">
        <v>130</v>
      </c>
      <c r="C33" s="12"/>
      <c r="D33" s="38" t="s">
        <v>159</v>
      </c>
      <c r="E33" s="23"/>
      <c r="F33" s="24"/>
      <c r="G33" s="25">
        <f>SUM(E33:F33)</f>
        <v>0</v>
      </c>
    </row>
    <row r="34" spans="1:15" ht="39" customHeight="1" x14ac:dyDescent="0.2">
      <c r="A34" s="10" t="s">
        <v>22</v>
      </c>
      <c r="B34" s="9" t="s">
        <v>131</v>
      </c>
      <c r="C34" s="12"/>
      <c r="D34" s="38" t="s">
        <v>159</v>
      </c>
      <c r="E34" s="23"/>
      <c r="F34" s="24"/>
      <c r="G34" s="25">
        <f t="shared" ref="G34:G47" si="1">SUM(E34:F34)</f>
        <v>0</v>
      </c>
    </row>
    <row r="35" spans="1:15" ht="84" x14ac:dyDescent="0.2">
      <c r="A35" s="117" t="s">
        <v>132</v>
      </c>
      <c r="B35" s="9" t="s">
        <v>133</v>
      </c>
      <c r="C35" s="12"/>
      <c r="D35" s="38" t="s">
        <v>159</v>
      </c>
      <c r="E35" s="23"/>
      <c r="F35" s="24"/>
      <c r="G35" s="25">
        <f t="shared" si="1"/>
        <v>0</v>
      </c>
      <c r="O35" s="13"/>
    </row>
    <row r="36" spans="1:15" ht="60" x14ac:dyDescent="0.2">
      <c r="A36" s="117" t="s">
        <v>134</v>
      </c>
      <c r="B36" s="11" t="s">
        <v>135</v>
      </c>
      <c r="C36" s="120" t="s">
        <v>160</v>
      </c>
      <c r="D36" s="38" t="s">
        <v>159</v>
      </c>
      <c r="E36" s="23"/>
      <c r="F36" s="24"/>
      <c r="G36" s="25">
        <f t="shared" si="1"/>
        <v>0</v>
      </c>
    </row>
    <row r="37" spans="1:15" ht="48" x14ac:dyDescent="0.2">
      <c r="A37" s="117" t="s">
        <v>136</v>
      </c>
      <c r="B37" s="11" t="s">
        <v>137</v>
      </c>
      <c r="C37" s="12"/>
      <c r="D37" s="38" t="s">
        <v>159</v>
      </c>
      <c r="E37" s="23"/>
      <c r="F37" s="24"/>
      <c r="G37" s="25">
        <f t="shared" si="1"/>
        <v>0</v>
      </c>
    </row>
    <row r="38" spans="1:15" ht="48" x14ac:dyDescent="0.2">
      <c r="A38" s="117" t="s">
        <v>138</v>
      </c>
      <c r="B38" s="11" t="s">
        <v>139</v>
      </c>
      <c r="C38" s="12"/>
      <c r="D38" s="38" t="s">
        <v>159</v>
      </c>
      <c r="E38" s="23"/>
      <c r="F38" s="24"/>
      <c r="G38" s="25">
        <f t="shared" si="1"/>
        <v>0</v>
      </c>
    </row>
    <row r="39" spans="1:15" ht="108" x14ac:dyDescent="0.2">
      <c r="A39" s="117" t="s">
        <v>140</v>
      </c>
      <c r="B39" s="9" t="s">
        <v>141</v>
      </c>
      <c r="C39" s="120" t="s">
        <v>161</v>
      </c>
      <c r="D39" s="38" t="s">
        <v>162</v>
      </c>
      <c r="E39" s="23"/>
      <c r="F39" s="24">
        <v>150000</v>
      </c>
      <c r="G39" s="25">
        <f t="shared" si="1"/>
        <v>150000</v>
      </c>
    </row>
    <row r="40" spans="1:15" ht="36" x14ac:dyDescent="0.2">
      <c r="A40" s="117" t="s">
        <v>142</v>
      </c>
      <c r="B40" s="11" t="s">
        <v>143</v>
      </c>
      <c r="C40" s="120" t="s">
        <v>163</v>
      </c>
      <c r="D40" s="38" t="s">
        <v>162</v>
      </c>
      <c r="E40" s="23">
        <v>50000</v>
      </c>
      <c r="F40" s="24"/>
      <c r="G40" s="25">
        <f t="shared" si="1"/>
        <v>50000</v>
      </c>
    </row>
    <row r="41" spans="1:15" x14ac:dyDescent="0.2">
      <c r="A41" s="117" t="s">
        <v>0</v>
      </c>
      <c r="B41" s="11" t="s">
        <v>144</v>
      </c>
      <c r="C41" s="12"/>
      <c r="D41" s="38" t="s">
        <v>159</v>
      </c>
      <c r="E41" s="23"/>
      <c r="F41" s="24"/>
      <c r="G41" s="25">
        <f t="shared" si="1"/>
        <v>0</v>
      </c>
    </row>
    <row r="42" spans="1:15" ht="36" x14ac:dyDescent="0.2">
      <c r="A42" s="117" t="s">
        <v>145</v>
      </c>
      <c r="B42" s="11" t="s">
        <v>146</v>
      </c>
      <c r="C42" s="12"/>
      <c r="D42" s="38" t="s">
        <v>159</v>
      </c>
      <c r="E42" s="23"/>
      <c r="F42" s="24"/>
      <c r="G42" s="25">
        <f t="shared" si="1"/>
        <v>0</v>
      </c>
    </row>
    <row r="43" spans="1:15" ht="24" x14ac:dyDescent="0.2">
      <c r="A43" s="117" t="s">
        <v>147</v>
      </c>
      <c r="B43" s="11" t="s">
        <v>148</v>
      </c>
      <c r="C43" s="12"/>
      <c r="D43" s="38" t="s">
        <v>159</v>
      </c>
      <c r="E43" s="23"/>
      <c r="F43" s="24"/>
      <c r="G43" s="25">
        <f t="shared" si="1"/>
        <v>0</v>
      </c>
    </row>
    <row r="44" spans="1:15" ht="36" x14ac:dyDescent="0.2">
      <c r="A44" s="10" t="s">
        <v>1</v>
      </c>
      <c r="B44" s="11" t="s">
        <v>149</v>
      </c>
      <c r="C44" s="12"/>
      <c r="D44" s="38" t="s">
        <v>159</v>
      </c>
      <c r="E44" s="23"/>
      <c r="F44" s="24"/>
      <c r="G44" s="25">
        <f t="shared" si="1"/>
        <v>0</v>
      </c>
    </row>
    <row r="45" spans="1:15" x14ac:dyDescent="0.2">
      <c r="A45" s="117" t="s">
        <v>150</v>
      </c>
      <c r="B45" s="9" t="s">
        <v>155</v>
      </c>
      <c r="C45" s="12"/>
      <c r="D45" s="38" t="s">
        <v>159</v>
      </c>
      <c r="E45" s="23"/>
      <c r="F45" s="24"/>
      <c r="G45" s="25">
        <f t="shared" si="1"/>
        <v>0</v>
      </c>
    </row>
    <row r="46" spans="1:15" ht="24" x14ac:dyDescent="0.2">
      <c r="A46" s="117" t="s">
        <v>152</v>
      </c>
      <c r="B46" s="11" t="s">
        <v>151</v>
      </c>
      <c r="C46" s="9"/>
      <c r="D46" s="38" t="s">
        <v>159</v>
      </c>
      <c r="E46" s="23"/>
      <c r="F46" s="24"/>
      <c r="G46" s="25">
        <f t="shared" si="1"/>
        <v>0</v>
      </c>
    </row>
    <row r="47" spans="1:15" ht="36" x14ac:dyDescent="0.2">
      <c r="A47" s="117" t="s">
        <v>153</v>
      </c>
      <c r="B47" s="11" t="s">
        <v>154</v>
      </c>
      <c r="C47" s="12"/>
      <c r="D47" s="38" t="s">
        <v>159</v>
      </c>
      <c r="E47" s="23"/>
      <c r="F47" s="24"/>
      <c r="G47" s="25">
        <f t="shared" si="1"/>
        <v>0</v>
      </c>
    </row>
    <row r="48" spans="1:15" ht="15.75" thickBot="1" x14ac:dyDescent="0.25">
      <c r="A48" s="43"/>
      <c r="B48" s="44"/>
      <c r="C48" s="44"/>
      <c r="D48" s="45"/>
      <c r="E48" s="46">
        <f>SUM(E33:E47)</f>
        <v>50000</v>
      </c>
      <c r="F48" s="46">
        <f>SUM(F33:F47)</f>
        <v>150000</v>
      </c>
      <c r="G48" s="46">
        <f>SUM(G33:G47)</f>
        <v>200000</v>
      </c>
    </row>
    <row r="49" spans="1:8" ht="15.75" thickTop="1" x14ac:dyDescent="0.25">
      <c r="A49" s="109">
        <f>A31+1</f>
        <v>2</v>
      </c>
      <c r="B49" s="136" t="s">
        <v>51</v>
      </c>
      <c r="C49" s="138"/>
      <c r="D49" s="136" t="s">
        <v>49</v>
      </c>
      <c r="E49" s="137"/>
      <c r="F49" s="137"/>
      <c r="G49" s="138"/>
      <c r="H49" t="s">
        <v>167</v>
      </c>
    </row>
    <row r="50" spans="1:8" x14ac:dyDescent="0.2">
      <c r="A50" s="7"/>
      <c r="B50" s="7" t="s">
        <v>13</v>
      </c>
      <c r="C50" s="8" t="s">
        <v>14</v>
      </c>
      <c r="D50" s="17" t="s">
        <v>9</v>
      </c>
      <c r="E50" s="26" t="s">
        <v>10</v>
      </c>
      <c r="F50" s="22" t="s">
        <v>8</v>
      </c>
      <c r="G50" s="22" t="s">
        <v>4</v>
      </c>
    </row>
    <row r="51" spans="1:8" ht="24" x14ac:dyDescent="0.2">
      <c r="A51" s="10" t="str">
        <f t="shared" ref="A51:B57" si="2">A33</f>
        <v>Pavilion Access</v>
      </c>
      <c r="B51" s="9" t="str">
        <f t="shared" si="2"/>
        <v>Access &amp; egress to be DDA, BCA compliant</v>
      </c>
      <c r="C51" s="120" t="s">
        <v>164</v>
      </c>
      <c r="D51" s="38" t="s">
        <v>162</v>
      </c>
      <c r="E51" s="23"/>
      <c r="F51" s="23">
        <v>50000</v>
      </c>
      <c r="G51" s="25">
        <f t="shared" ref="G51:G65" si="3">SUM(E51:F51)</f>
        <v>50000</v>
      </c>
    </row>
    <row r="52" spans="1:8" ht="60" x14ac:dyDescent="0.2">
      <c r="A52" s="10" t="str">
        <f t="shared" si="2"/>
        <v>Multipurpose/ Change Rooms  Space</v>
      </c>
      <c r="B52" s="9" t="str">
        <f t="shared" si="2"/>
        <v>Provide 2 change rooms per playing field including bench seating and coat hooks
Area dependent on sport played at reserve</v>
      </c>
      <c r="C52" s="120" t="s">
        <v>165</v>
      </c>
      <c r="D52" s="38" t="s">
        <v>162</v>
      </c>
      <c r="E52" s="23"/>
      <c r="F52" s="23">
        <v>200000</v>
      </c>
      <c r="G52" s="25">
        <f t="shared" si="3"/>
        <v>200000</v>
      </c>
    </row>
    <row r="53" spans="1:8" ht="84" x14ac:dyDescent="0.2">
      <c r="A53" s="10" t="str">
        <f t="shared" si="2"/>
        <v>Amenities (players toilet/showers)</v>
      </c>
      <c r="B53" s="9" t="str">
        <f t="shared" si="2"/>
        <v>Provide 2 sets of player amenities per playing field. Exclusive access to adjacent shower area (3 cubicle shower per set). Exclusive access to adjacent toilet facilities with hand basin (3 pans/1 basin per set – no urinals)</v>
      </c>
      <c r="C53" s="120" t="s">
        <v>166</v>
      </c>
      <c r="D53" s="38" t="s">
        <v>162</v>
      </c>
      <c r="E53" s="23"/>
      <c r="F53" s="23">
        <v>200000</v>
      </c>
      <c r="G53" s="25">
        <f t="shared" si="3"/>
        <v>200000</v>
      </c>
    </row>
    <row r="54" spans="1:8" ht="60" x14ac:dyDescent="0.2">
      <c r="A54" s="10" t="str">
        <f t="shared" si="2"/>
        <v>Umpires room</v>
      </c>
      <c r="B54" s="9" t="str">
        <f t="shared" si="2"/>
        <v>1 lockable change room per facility including bench seating and coat hooks. Access within the building to lockable shower and lockable toilet with hand basin</v>
      </c>
      <c r="C54" s="120" t="s">
        <v>168</v>
      </c>
      <c r="D54" s="38" t="s">
        <v>162</v>
      </c>
      <c r="E54" s="23"/>
      <c r="F54" s="23">
        <v>100000</v>
      </c>
      <c r="G54" s="25">
        <f t="shared" si="3"/>
        <v>100000</v>
      </c>
    </row>
    <row r="55" spans="1:8" ht="48" x14ac:dyDescent="0.2">
      <c r="A55" s="10" t="str">
        <f t="shared" si="2"/>
        <v>First aid/medical room</v>
      </c>
      <c r="B55" s="9" t="str">
        <f t="shared" si="2"/>
        <v>Provision of sink/wash basin. Accessible emergency access. Positioned near change rooms. May be shared as office/ meeting room</v>
      </c>
      <c r="C55" s="120" t="s">
        <v>169</v>
      </c>
      <c r="D55" s="38" t="s">
        <v>162</v>
      </c>
      <c r="E55" s="23"/>
      <c r="F55" s="23">
        <v>50000</v>
      </c>
      <c r="G55" s="25">
        <f t="shared" si="3"/>
        <v>50000</v>
      </c>
    </row>
    <row r="56" spans="1:8" ht="48" x14ac:dyDescent="0.2">
      <c r="A56" s="10" t="str">
        <f t="shared" si="2"/>
        <v>Office/meeting room</v>
      </c>
      <c r="B56" s="9" t="str">
        <f t="shared" si="2"/>
        <v>Access to broadband internet and telecommunications. Appropriate shelving and computer space. May be shared as first aid/medical room</v>
      </c>
      <c r="C56" s="120" t="s">
        <v>170</v>
      </c>
      <c r="D56" s="38" t="s">
        <v>162</v>
      </c>
      <c r="E56" s="23"/>
      <c r="F56" s="23">
        <v>50000</v>
      </c>
      <c r="G56" s="25">
        <f t="shared" si="3"/>
        <v>50000</v>
      </c>
    </row>
    <row r="57" spans="1:8" ht="108" x14ac:dyDescent="0.2">
      <c r="A57" s="10" t="str">
        <f t="shared" si="2"/>
        <v>Kitchen/kiosk</v>
      </c>
      <c r="B57" s="9" t="str">
        <f t="shared" si="2"/>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57" s="120" t="s">
        <v>171</v>
      </c>
      <c r="D57" s="38" t="s">
        <v>162</v>
      </c>
      <c r="E57" s="23"/>
      <c r="F57" s="23">
        <v>50000</v>
      </c>
      <c r="G57" s="25">
        <f t="shared" si="3"/>
        <v>50000</v>
      </c>
    </row>
    <row r="58" spans="1:8" ht="36" x14ac:dyDescent="0.2">
      <c r="A58" s="10" t="str">
        <f t="shared" ref="A58:B61" si="4">A40</f>
        <v>Social area</v>
      </c>
      <c r="B58" s="9" t="str">
        <f t="shared" si="4"/>
        <v>Provision of interface with kitchen servery. Some undercover viewing area to reserve</v>
      </c>
      <c r="C58" s="120" t="s">
        <v>172</v>
      </c>
      <c r="D58" s="38" t="s">
        <v>159</v>
      </c>
      <c r="E58" s="23"/>
      <c r="F58" s="23"/>
      <c r="G58" s="25">
        <f t="shared" si="3"/>
        <v>0</v>
      </c>
    </row>
    <row r="59" spans="1:8" x14ac:dyDescent="0.2">
      <c r="A59" s="10" t="str">
        <f t="shared" si="4"/>
        <v>Storage</v>
      </c>
      <c r="B59" s="9" t="str">
        <f t="shared" si="4"/>
        <v>Adequate shelving and storage space</v>
      </c>
      <c r="C59" s="120" t="s">
        <v>173</v>
      </c>
      <c r="D59" s="38" t="s">
        <v>159</v>
      </c>
      <c r="E59" s="23"/>
      <c r="F59" s="23"/>
      <c r="G59" s="25">
        <f t="shared" si="3"/>
        <v>0</v>
      </c>
    </row>
    <row r="60" spans="1:8" ht="36" x14ac:dyDescent="0.2">
      <c r="A60" s="10" t="str">
        <f t="shared" si="4"/>
        <v>Internal/external public toilets</v>
      </c>
      <c r="B60" s="9" t="str">
        <f t="shared" si="4"/>
        <v>Access to male and female toilets or suitable unisex/family toilets with basin</v>
      </c>
      <c r="C60" s="120" t="s">
        <v>174</v>
      </c>
      <c r="D60" s="38" t="s">
        <v>162</v>
      </c>
      <c r="E60" s="23"/>
      <c r="F60" s="23">
        <v>25000</v>
      </c>
      <c r="G60" s="25">
        <f t="shared" si="3"/>
        <v>25000</v>
      </c>
    </row>
    <row r="61" spans="1:8" ht="24" x14ac:dyDescent="0.2">
      <c r="A61" s="10" t="str">
        <f t="shared" si="4"/>
        <v>Disabled toilet</v>
      </c>
      <c r="B61" s="9" t="str">
        <f t="shared" si="4"/>
        <v>Access to disabled toilet or suitable unisex/family  toilet with basin</v>
      </c>
      <c r="C61" s="120" t="s">
        <v>175</v>
      </c>
      <c r="D61" s="38" t="s">
        <v>162</v>
      </c>
      <c r="E61" s="23"/>
      <c r="F61" s="23">
        <v>5000</v>
      </c>
      <c r="G61" s="25">
        <f t="shared" si="3"/>
        <v>5000</v>
      </c>
    </row>
    <row r="62" spans="1:8" ht="36" x14ac:dyDescent="0.2">
      <c r="A62" s="10" t="str">
        <f t="shared" ref="A62:B65" si="5">A44</f>
        <v>Cleaners  Store</v>
      </c>
      <c r="B62" s="9" t="str">
        <f t="shared" si="5"/>
        <v>Secure space with drainage for storage of chemicals and sundry. Provision of cleaners sink, shelving and hooks</v>
      </c>
      <c r="C62" s="120" t="s">
        <v>175</v>
      </c>
      <c r="D62" s="38" t="s">
        <v>162</v>
      </c>
      <c r="E62" s="23"/>
      <c r="F62" s="23">
        <v>5000</v>
      </c>
      <c r="G62" s="25">
        <f t="shared" si="3"/>
        <v>5000</v>
      </c>
    </row>
    <row r="63" spans="1:8" x14ac:dyDescent="0.2">
      <c r="A63" s="10" t="str">
        <f t="shared" si="5"/>
        <v>Plant Room</v>
      </c>
      <c r="B63" s="9" t="str">
        <f t="shared" si="5"/>
        <v>-</v>
      </c>
      <c r="C63" s="120" t="s">
        <v>176</v>
      </c>
      <c r="D63" s="38" t="s">
        <v>159</v>
      </c>
      <c r="E63" s="23"/>
      <c r="F63" s="23"/>
      <c r="G63" s="25">
        <f t="shared" si="3"/>
        <v>0</v>
      </c>
    </row>
    <row r="64" spans="1:8" ht="24" x14ac:dyDescent="0.2">
      <c r="A64" s="10" t="str">
        <f t="shared" si="5"/>
        <v>Rubbish storage</v>
      </c>
      <c r="B64" s="9" t="str">
        <f t="shared" si="5"/>
        <v>Externally accessible and lockable to store rubbish/recycling</v>
      </c>
      <c r="C64" s="120" t="s">
        <v>175</v>
      </c>
      <c r="D64" s="38" t="s">
        <v>162</v>
      </c>
      <c r="E64" s="23"/>
      <c r="F64" s="23">
        <v>5000</v>
      </c>
      <c r="G64" s="25">
        <f t="shared" si="3"/>
        <v>5000</v>
      </c>
    </row>
    <row r="65" spans="1:7" ht="36" x14ac:dyDescent="0.2">
      <c r="A65" s="10" t="str">
        <f t="shared" si="5"/>
        <v>Spectator cover</v>
      </c>
      <c r="B65" s="9" t="str">
        <f t="shared" si="5"/>
        <v>Adequate space for viewing with sufficient protection from inclement weather. Interface with kitchen servery</v>
      </c>
      <c r="C65" s="120" t="s">
        <v>177</v>
      </c>
      <c r="D65" s="38" t="s">
        <v>159</v>
      </c>
      <c r="E65" s="23"/>
      <c r="F65" s="23"/>
      <c r="G65" s="25">
        <f t="shared" si="3"/>
        <v>0</v>
      </c>
    </row>
    <row r="66" spans="1:7" ht="15.75" thickBot="1" x14ac:dyDescent="0.25">
      <c r="A66" s="43"/>
      <c r="B66" s="44"/>
      <c r="C66" s="44"/>
      <c r="D66" s="45"/>
      <c r="E66" s="46">
        <f>SUM(E51:E65)</f>
        <v>0</v>
      </c>
      <c r="F66" s="46">
        <f>SUM(F51:F65)</f>
        <v>740000</v>
      </c>
      <c r="G66" s="46">
        <f>SUM(G51:G65)</f>
        <v>740000</v>
      </c>
    </row>
    <row r="67" spans="1:7" ht="15.75" thickTop="1" x14ac:dyDescent="0.25">
      <c r="A67" s="109">
        <f>A49+1</f>
        <v>3</v>
      </c>
      <c r="B67" s="136" t="s">
        <v>52</v>
      </c>
      <c r="C67" s="138"/>
      <c r="D67" s="136" t="s">
        <v>49</v>
      </c>
      <c r="E67" s="137"/>
      <c r="F67" s="137"/>
      <c r="G67" s="138"/>
    </row>
    <row r="68" spans="1:7" x14ac:dyDescent="0.2">
      <c r="A68" s="7" t="s">
        <v>12</v>
      </c>
      <c r="B68" s="7" t="s">
        <v>13</v>
      </c>
      <c r="C68" s="8" t="s">
        <v>14</v>
      </c>
      <c r="D68" s="17" t="s">
        <v>9</v>
      </c>
      <c r="E68" s="26" t="s">
        <v>10</v>
      </c>
      <c r="F68" s="27" t="s">
        <v>8</v>
      </c>
      <c r="G68" s="27" t="s">
        <v>4</v>
      </c>
    </row>
    <row r="69" spans="1:7" ht="24" x14ac:dyDescent="0.2">
      <c r="A69" s="10" t="str">
        <f t="shared" ref="A69:B75" si="6">A51</f>
        <v>Pavilion Access</v>
      </c>
      <c r="B69" s="9" t="str">
        <f t="shared" si="6"/>
        <v>Access &amp; egress to be DDA, BCA compliant</v>
      </c>
      <c r="C69" s="9" t="s">
        <v>178</v>
      </c>
      <c r="D69" s="38" t="s">
        <v>159</v>
      </c>
      <c r="E69" s="28"/>
      <c r="F69" s="24"/>
      <c r="G69" s="25">
        <f t="shared" ref="G69:G83" si="7">SUM(E69:F69)</f>
        <v>0</v>
      </c>
    </row>
    <row r="70" spans="1:7" ht="60" x14ac:dyDescent="0.2">
      <c r="A70" s="10" t="str">
        <f t="shared" si="6"/>
        <v>Multipurpose/ Change Rooms  Space</v>
      </c>
      <c r="B70" s="9" t="str">
        <f t="shared" si="6"/>
        <v>Provide 2 change rooms per playing field including bench seating and coat hooks
Area dependent on sport played at reserve</v>
      </c>
      <c r="C70" s="9" t="s">
        <v>179</v>
      </c>
      <c r="D70" s="38" t="s">
        <v>162</v>
      </c>
      <c r="E70" s="28"/>
      <c r="F70" s="24">
        <v>100000</v>
      </c>
      <c r="G70" s="25">
        <f t="shared" si="7"/>
        <v>100000</v>
      </c>
    </row>
    <row r="71" spans="1:7" ht="84" x14ac:dyDescent="0.2">
      <c r="A71" s="10" t="str">
        <f t="shared" si="6"/>
        <v>Amenities (players toilet/showers)</v>
      </c>
      <c r="B71" s="9" t="str">
        <f t="shared" si="6"/>
        <v>Provide 2 sets of player amenities per playing field. Exclusive access to adjacent shower area (3 cubicle shower per set). Exclusive access to adjacent toilet facilities with hand basin (3 pans/1 basin per set – no urinals)</v>
      </c>
      <c r="C71" s="9" t="s">
        <v>180</v>
      </c>
      <c r="D71" s="38" t="s">
        <v>162</v>
      </c>
      <c r="E71" s="28"/>
      <c r="F71" s="24">
        <v>20000</v>
      </c>
      <c r="G71" s="25">
        <f t="shared" si="7"/>
        <v>20000</v>
      </c>
    </row>
    <row r="72" spans="1:7" ht="60" x14ac:dyDescent="0.2">
      <c r="A72" s="10" t="str">
        <f t="shared" si="6"/>
        <v>Umpires room</v>
      </c>
      <c r="B72" s="9" t="str">
        <f t="shared" si="6"/>
        <v>1 lockable change room per facility including bench seating and coat hooks. Access within the building to lockable shower and lockable toilet with hand basin</v>
      </c>
      <c r="C72" s="9" t="s">
        <v>180</v>
      </c>
      <c r="D72" s="38" t="s">
        <v>162</v>
      </c>
      <c r="E72" s="28"/>
      <c r="F72" s="24">
        <v>10000</v>
      </c>
      <c r="G72" s="25">
        <f t="shared" si="7"/>
        <v>10000</v>
      </c>
    </row>
    <row r="73" spans="1:7" ht="48" x14ac:dyDescent="0.2">
      <c r="A73" s="10" t="str">
        <f t="shared" si="6"/>
        <v>First aid/medical room</v>
      </c>
      <c r="B73" s="9" t="str">
        <f t="shared" si="6"/>
        <v>Provision of sink/wash basin. Accessible emergency access. Positioned near change rooms. May be shared as office/ meeting room</v>
      </c>
      <c r="C73" s="9" t="s">
        <v>180</v>
      </c>
      <c r="D73" s="38" t="s">
        <v>162</v>
      </c>
      <c r="E73" s="28"/>
      <c r="F73" s="24">
        <v>5000</v>
      </c>
      <c r="G73" s="25">
        <f t="shared" si="7"/>
        <v>5000</v>
      </c>
    </row>
    <row r="74" spans="1:7" ht="48" x14ac:dyDescent="0.2">
      <c r="A74" s="10" t="str">
        <f t="shared" si="6"/>
        <v>Office/meeting room</v>
      </c>
      <c r="B74" s="9" t="str">
        <f t="shared" si="6"/>
        <v>Access to broadband internet and telecommunications. Appropriate shelving and computer space. May be shared as first aid/medical room</v>
      </c>
      <c r="C74" s="9" t="s">
        <v>180</v>
      </c>
      <c r="D74" s="38" t="s">
        <v>162</v>
      </c>
      <c r="E74" s="28"/>
      <c r="F74" s="24">
        <v>5000</v>
      </c>
      <c r="G74" s="25">
        <f t="shared" si="7"/>
        <v>5000</v>
      </c>
    </row>
    <row r="75" spans="1:7" ht="108" x14ac:dyDescent="0.2">
      <c r="A75" s="10" t="str">
        <f t="shared" si="6"/>
        <v>Kitchen/kiosk</v>
      </c>
      <c r="B75" s="9" t="str">
        <f t="shared" si="6"/>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75" s="9" t="s">
        <v>181</v>
      </c>
      <c r="D75" s="38" t="s">
        <v>162</v>
      </c>
      <c r="E75" s="28"/>
      <c r="F75" s="24">
        <v>30000</v>
      </c>
      <c r="G75" s="25">
        <f t="shared" si="7"/>
        <v>30000</v>
      </c>
    </row>
    <row r="76" spans="1:7" ht="36" x14ac:dyDescent="0.2">
      <c r="A76" s="10" t="str">
        <f t="shared" ref="A76:B79" si="8">A58</f>
        <v>Social area</v>
      </c>
      <c r="B76" s="9" t="str">
        <f>B58</f>
        <v>Provision of interface with kitchen servery. Some undercover viewing area to reserve</v>
      </c>
      <c r="C76" s="9" t="s">
        <v>182</v>
      </c>
      <c r="D76" s="38" t="s">
        <v>162</v>
      </c>
      <c r="E76" s="28">
        <v>5000</v>
      </c>
      <c r="F76" s="24"/>
      <c r="G76" s="25">
        <f t="shared" si="7"/>
        <v>5000</v>
      </c>
    </row>
    <row r="77" spans="1:7" x14ac:dyDescent="0.2">
      <c r="A77" s="10" t="str">
        <f t="shared" si="8"/>
        <v>Storage</v>
      </c>
      <c r="B77" s="9" t="str">
        <f t="shared" si="8"/>
        <v>Adequate shelving and storage space</v>
      </c>
      <c r="C77" s="9" t="s">
        <v>183</v>
      </c>
      <c r="D77" s="38" t="s">
        <v>162</v>
      </c>
      <c r="E77" s="28"/>
      <c r="F77" s="24">
        <v>10000</v>
      </c>
      <c r="G77" s="25">
        <f t="shared" si="7"/>
        <v>10000</v>
      </c>
    </row>
    <row r="78" spans="1:7" ht="36" x14ac:dyDescent="0.2">
      <c r="A78" s="10" t="str">
        <f t="shared" si="8"/>
        <v>Internal/external public toilets</v>
      </c>
      <c r="B78" s="9" t="str">
        <f t="shared" si="8"/>
        <v>Access to male and female toilets or suitable unisex/family toilets with basin</v>
      </c>
      <c r="C78" s="9" t="s">
        <v>184</v>
      </c>
      <c r="D78" s="38" t="s">
        <v>162</v>
      </c>
      <c r="E78" s="28"/>
      <c r="F78" s="24">
        <v>50000</v>
      </c>
      <c r="G78" s="25">
        <f t="shared" si="7"/>
        <v>50000</v>
      </c>
    </row>
    <row r="79" spans="1:7" ht="24" x14ac:dyDescent="0.2">
      <c r="A79" s="10" t="str">
        <f t="shared" si="8"/>
        <v>Disabled toilet</v>
      </c>
      <c r="B79" s="9" t="str">
        <f t="shared" si="8"/>
        <v>Access to disabled toilet or suitable unisex/family  toilet with basin</v>
      </c>
      <c r="C79" s="9" t="s">
        <v>185</v>
      </c>
      <c r="D79" s="38" t="s">
        <v>162</v>
      </c>
      <c r="E79" s="28"/>
      <c r="F79" s="24"/>
      <c r="G79" s="25">
        <f t="shared" si="7"/>
        <v>0</v>
      </c>
    </row>
    <row r="80" spans="1:7" ht="36" x14ac:dyDescent="0.2">
      <c r="A80" s="10" t="str">
        <f t="shared" ref="A80:B83" si="9">A62</f>
        <v>Cleaners  Store</v>
      </c>
      <c r="B80" s="9" t="str">
        <f t="shared" si="9"/>
        <v>Secure space with drainage for storage of chemicals and sundry. Provision of cleaners sink, shelving and hooks</v>
      </c>
      <c r="C80" s="9" t="s">
        <v>186</v>
      </c>
      <c r="D80" s="38" t="s">
        <v>162</v>
      </c>
      <c r="E80" s="28"/>
      <c r="F80" s="24">
        <v>5000</v>
      </c>
      <c r="G80" s="25">
        <f t="shared" si="7"/>
        <v>5000</v>
      </c>
    </row>
    <row r="81" spans="1:8" x14ac:dyDescent="0.2">
      <c r="A81" s="10" t="str">
        <f t="shared" si="9"/>
        <v>Plant Room</v>
      </c>
      <c r="B81" s="9" t="str">
        <f t="shared" si="9"/>
        <v>-</v>
      </c>
      <c r="C81" s="9"/>
      <c r="D81" s="38" t="s">
        <v>159</v>
      </c>
      <c r="E81" s="28"/>
      <c r="F81" s="24"/>
      <c r="G81" s="25">
        <f t="shared" si="7"/>
        <v>0</v>
      </c>
    </row>
    <row r="82" spans="1:8" ht="24" x14ac:dyDescent="0.2">
      <c r="A82" s="10" t="str">
        <f t="shared" si="9"/>
        <v>Rubbish storage</v>
      </c>
      <c r="B82" s="9" t="str">
        <f t="shared" si="9"/>
        <v>Externally accessible and lockable to store rubbish/recycling</v>
      </c>
      <c r="C82" s="9" t="s">
        <v>188</v>
      </c>
      <c r="D82" s="38" t="s">
        <v>162</v>
      </c>
      <c r="E82" s="28"/>
      <c r="F82" s="24">
        <v>5000</v>
      </c>
      <c r="G82" s="25">
        <f t="shared" si="7"/>
        <v>5000</v>
      </c>
    </row>
    <row r="83" spans="1:8" ht="36" x14ac:dyDescent="0.2">
      <c r="A83" s="10" t="str">
        <f t="shared" si="9"/>
        <v>Spectator cover</v>
      </c>
      <c r="B83" s="9" t="str">
        <f t="shared" si="9"/>
        <v>Adequate space for viewing with sufficient protection from inclement weather. Interface with kitchen servery</v>
      </c>
      <c r="C83" s="9" t="s">
        <v>172</v>
      </c>
      <c r="D83" s="38" t="s">
        <v>159</v>
      </c>
      <c r="E83" s="28"/>
      <c r="F83" s="24"/>
      <c r="G83" s="25">
        <f t="shared" si="7"/>
        <v>0</v>
      </c>
    </row>
    <row r="84" spans="1:8" ht="15.75" thickBot="1" x14ac:dyDescent="0.25">
      <c r="A84" s="43"/>
      <c r="B84" s="44"/>
      <c r="C84" s="44"/>
      <c r="D84" s="45"/>
      <c r="E84" s="46">
        <f>SUM(E69:E83)</f>
        <v>5000</v>
      </c>
      <c r="F84" s="46">
        <f>SUM(F69:F83)</f>
        <v>240000</v>
      </c>
      <c r="G84" s="46">
        <f>SUM(G69:G83)</f>
        <v>245000</v>
      </c>
    </row>
    <row r="85" spans="1:8" ht="15.75" thickTop="1" x14ac:dyDescent="0.25">
      <c r="A85" s="109">
        <f>A67+1</f>
        <v>4</v>
      </c>
      <c r="B85" s="136" t="s">
        <v>53</v>
      </c>
      <c r="C85" s="138"/>
      <c r="D85" s="136" t="s">
        <v>49</v>
      </c>
      <c r="E85" s="137"/>
      <c r="F85" s="137"/>
      <c r="G85" s="138"/>
    </row>
    <row r="86" spans="1:8" x14ac:dyDescent="0.2">
      <c r="A86" s="4" t="s">
        <v>12</v>
      </c>
      <c r="B86" s="7" t="s">
        <v>13</v>
      </c>
      <c r="C86" s="8" t="s">
        <v>14</v>
      </c>
      <c r="D86" s="15" t="s">
        <v>9</v>
      </c>
      <c r="E86" s="21" t="s">
        <v>10</v>
      </c>
      <c r="F86" s="22" t="s">
        <v>8</v>
      </c>
      <c r="G86" s="22" t="s">
        <v>4</v>
      </c>
    </row>
    <row r="87" spans="1:8" ht="24" x14ac:dyDescent="0.2">
      <c r="A87" s="10" t="str">
        <f t="shared" ref="A87:B93" si="10">A69</f>
        <v>Pavilion Access</v>
      </c>
      <c r="B87" s="9" t="str">
        <f t="shared" si="10"/>
        <v>Access &amp; egress to be DDA, BCA compliant</v>
      </c>
      <c r="C87" s="9" t="s">
        <v>189</v>
      </c>
      <c r="D87" s="37" t="s">
        <v>159</v>
      </c>
      <c r="E87" s="29"/>
      <c r="F87" s="23"/>
      <c r="G87" s="25">
        <f t="shared" ref="G87:G101" si="11">SUM(E87:F87)</f>
        <v>0</v>
      </c>
    </row>
    <row r="88" spans="1:8" ht="60" x14ac:dyDescent="0.2">
      <c r="A88" s="10" t="str">
        <f t="shared" si="10"/>
        <v>Multipurpose/ Change Rooms  Space</v>
      </c>
      <c r="B88" s="9" t="str">
        <f t="shared" si="10"/>
        <v>Provide 2 change rooms per playing field including bench seating and coat hooks
Area dependent on sport played at reserve</v>
      </c>
      <c r="C88" s="9" t="s">
        <v>190</v>
      </c>
      <c r="D88" s="37" t="s">
        <v>162</v>
      </c>
      <c r="E88" s="29"/>
      <c r="F88" s="23">
        <v>300000</v>
      </c>
      <c r="G88" s="25">
        <f t="shared" si="11"/>
        <v>300000</v>
      </c>
      <c r="H88" t="s">
        <v>192</v>
      </c>
    </row>
    <row r="89" spans="1:8" ht="84" x14ac:dyDescent="0.2">
      <c r="A89" s="10" t="str">
        <f t="shared" si="10"/>
        <v>Amenities (players toilet/showers)</v>
      </c>
      <c r="B89" s="9" t="str">
        <f t="shared" si="10"/>
        <v>Provide 2 sets of player amenities per playing field. Exclusive access to adjacent shower area (3 cubicle shower per set). Exclusive access to adjacent toilet facilities with hand basin (3 pans/1 basin per set – no urinals)</v>
      </c>
      <c r="C89" s="9" t="s">
        <v>180</v>
      </c>
      <c r="D89" s="37" t="s">
        <v>162</v>
      </c>
      <c r="E89" s="29"/>
      <c r="F89" s="23">
        <v>200000</v>
      </c>
      <c r="G89" s="25">
        <f t="shared" si="11"/>
        <v>200000</v>
      </c>
    </row>
    <row r="90" spans="1:8" ht="60" x14ac:dyDescent="0.2">
      <c r="A90" s="10" t="str">
        <f t="shared" si="10"/>
        <v>Umpires room</v>
      </c>
      <c r="B90" s="9" t="str">
        <f t="shared" si="10"/>
        <v>1 lockable change room per facility including bench seating and coat hooks. Access within the building to lockable shower and lockable toilet with hand basin</v>
      </c>
      <c r="C90" s="9" t="s">
        <v>180</v>
      </c>
      <c r="D90" s="37" t="s">
        <v>162</v>
      </c>
      <c r="E90" s="29"/>
      <c r="F90" s="23">
        <v>50000</v>
      </c>
      <c r="G90" s="25">
        <f t="shared" si="11"/>
        <v>50000</v>
      </c>
    </row>
    <row r="91" spans="1:8" ht="48" x14ac:dyDescent="0.2">
      <c r="A91" s="10" t="str">
        <f t="shared" si="10"/>
        <v>First aid/medical room</v>
      </c>
      <c r="B91" s="9" t="str">
        <f t="shared" si="10"/>
        <v>Provision of sink/wash basin. Accessible emergency access. Positioned near change rooms. May be shared as office/ meeting room</v>
      </c>
      <c r="C91" s="9" t="s">
        <v>180</v>
      </c>
      <c r="D91" s="37" t="s">
        <v>162</v>
      </c>
      <c r="E91" s="29"/>
      <c r="F91" s="23">
        <v>20000</v>
      </c>
      <c r="G91" s="25">
        <f t="shared" si="11"/>
        <v>20000</v>
      </c>
    </row>
    <row r="92" spans="1:8" ht="48" x14ac:dyDescent="0.2">
      <c r="A92" s="10" t="str">
        <f t="shared" si="10"/>
        <v>Office/meeting room</v>
      </c>
      <c r="B92" s="9" t="str">
        <f t="shared" si="10"/>
        <v>Access to broadband internet and telecommunications. Appropriate shelving and computer space. May be shared as first aid/medical room</v>
      </c>
      <c r="C92" s="9" t="s">
        <v>180</v>
      </c>
      <c r="D92" s="37" t="s">
        <v>162</v>
      </c>
      <c r="E92" s="29"/>
      <c r="F92" s="23">
        <v>10000</v>
      </c>
      <c r="G92" s="25">
        <f t="shared" si="11"/>
        <v>10000</v>
      </c>
    </row>
    <row r="93" spans="1:8" ht="108" x14ac:dyDescent="0.2">
      <c r="A93" s="10" t="str">
        <f t="shared" si="10"/>
        <v>Kitchen/kiosk</v>
      </c>
      <c r="B93" s="9" t="str">
        <f t="shared" si="10"/>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93" s="9" t="s">
        <v>191</v>
      </c>
      <c r="D93" s="37" t="s">
        <v>162</v>
      </c>
      <c r="E93" s="29"/>
      <c r="F93" s="23">
        <v>20000</v>
      </c>
      <c r="G93" s="25">
        <f t="shared" si="11"/>
        <v>20000</v>
      </c>
    </row>
    <row r="94" spans="1:8" ht="36" x14ac:dyDescent="0.2">
      <c r="A94" s="10" t="str">
        <f t="shared" ref="A94:B97" si="12">A76</f>
        <v>Social area</v>
      </c>
      <c r="B94" s="9" t="str">
        <f t="shared" si="12"/>
        <v>Provision of interface with kitchen servery. Some undercover viewing area to reserve</v>
      </c>
      <c r="C94" s="9" t="s">
        <v>193</v>
      </c>
      <c r="D94" s="37" t="s">
        <v>159</v>
      </c>
      <c r="E94" s="29"/>
      <c r="F94" s="23"/>
      <c r="G94" s="25">
        <f t="shared" si="11"/>
        <v>0</v>
      </c>
    </row>
    <row r="95" spans="1:8" x14ac:dyDescent="0.2">
      <c r="A95" s="10" t="str">
        <f t="shared" si="12"/>
        <v>Storage</v>
      </c>
      <c r="B95" s="9" t="str">
        <f t="shared" si="12"/>
        <v>Adequate shelving and storage space</v>
      </c>
      <c r="C95" s="9" t="s">
        <v>194</v>
      </c>
      <c r="D95" s="37" t="s">
        <v>162</v>
      </c>
      <c r="E95" s="29"/>
      <c r="F95" s="23">
        <v>2000</v>
      </c>
      <c r="G95" s="25">
        <f t="shared" si="11"/>
        <v>2000</v>
      </c>
    </row>
    <row r="96" spans="1:8" ht="36" x14ac:dyDescent="0.2">
      <c r="A96" s="10" t="str">
        <f t="shared" si="12"/>
        <v>Internal/external public toilets</v>
      </c>
      <c r="B96" s="9" t="str">
        <f t="shared" si="12"/>
        <v>Access to male and female toilets or suitable unisex/family toilets with basin</v>
      </c>
      <c r="C96" s="9" t="s">
        <v>195</v>
      </c>
      <c r="D96" s="37" t="s">
        <v>162</v>
      </c>
      <c r="E96" s="29">
        <v>5000</v>
      </c>
      <c r="F96" s="23"/>
      <c r="G96" s="25">
        <f t="shared" si="11"/>
        <v>5000</v>
      </c>
    </row>
    <row r="97" spans="1:7" ht="24" x14ac:dyDescent="0.2">
      <c r="A97" s="10" t="str">
        <f t="shared" si="12"/>
        <v>Disabled toilet</v>
      </c>
      <c r="B97" s="9" t="str">
        <f t="shared" si="12"/>
        <v>Access to disabled toilet or suitable unisex/family  toilet with basin</v>
      </c>
      <c r="C97" s="9" t="s">
        <v>196</v>
      </c>
      <c r="D97" s="37" t="s">
        <v>162</v>
      </c>
      <c r="E97" s="29"/>
      <c r="F97" s="23">
        <v>10000</v>
      </c>
      <c r="G97" s="25">
        <f t="shared" si="11"/>
        <v>10000</v>
      </c>
    </row>
    <row r="98" spans="1:7" ht="36" x14ac:dyDescent="0.2">
      <c r="A98" s="10" t="str">
        <f t="shared" ref="A98:B101" si="13">A80</f>
        <v>Cleaners  Store</v>
      </c>
      <c r="B98" s="9" t="str">
        <f t="shared" si="13"/>
        <v>Secure space with drainage for storage of chemicals and sundry. Provision of cleaners sink, shelving and hooks</v>
      </c>
      <c r="C98" s="9"/>
      <c r="D98" s="37" t="s">
        <v>162</v>
      </c>
      <c r="E98" s="29"/>
      <c r="F98" s="23">
        <v>5000</v>
      </c>
      <c r="G98" s="25">
        <f t="shared" si="11"/>
        <v>5000</v>
      </c>
    </row>
    <row r="99" spans="1:7" x14ac:dyDescent="0.2">
      <c r="A99" s="10" t="str">
        <f t="shared" si="13"/>
        <v>Plant Room</v>
      </c>
      <c r="B99" s="9" t="str">
        <f t="shared" si="13"/>
        <v>-</v>
      </c>
      <c r="C99" s="9" t="s">
        <v>176</v>
      </c>
      <c r="D99" s="37" t="s">
        <v>159</v>
      </c>
      <c r="E99" s="29"/>
      <c r="F99" s="23"/>
      <c r="G99" s="25">
        <f t="shared" si="11"/>
        <v>0</v>
      </c>
    </row>
    <row r="100" spans="1:7" ht="24" x14ac:dyDescent="0.2">
      <c r="A100" s="10" t="str">
        <f t="shared" si="13"/>
        <v>Rubbish storage</v>
      </c>
      <c r="B100" s="9" t="str">
        <f t="shared" si="13"/>
        <v>Externally accessible and lockable to store rubbish/recycling</v>
      </c>
      <c r="C100" s="9" t="s">
        <v>197</v>
      </c>
      <c r="D100" s="37" t="s">
        <v>159</v>
      </c>
      <c r="E100" s="30"/>
      <c r="F100" s="23"/>
      <c r="G100" s="25">
        <f t="shared" si="11"/>
        <v>0</v>
      </c>
    </row>
    <row r="101" spans="1:7" ht="36" x14ac:dyDescent="0.2">
      <c r="A101" s="10" t="str">
        <f t="shared" si="13"/>
        <v>Spectator cover</v>
      </c>
      <c r="B101" s="9" t="str">
        <f t="shared" si="13"/>
        <v>Adequate space for viewing with sufficient protection from inclement weather. Interface with kitchen servery</v>
      </c>
      <c r="C101" s="9" t="s">
        <v>198</v>
      </c>
      <c r="D101" s="37" t="s">
        <v>159</v>
      </c>
      <c r="E101" s="30"/>
      <c r="F101" s="23"/>
      <c r="G101" s="25">
        <f t="shared" si="11"/>
        <v>0</v>
      </c>
    </row>
    <row r="102" spans="1:7" ht="15.75" thickBot="1" x14ac:dyDescent="0.25">
      <c r="A102" s="43"/>
      <c r="B102" s="44"/>
      <c r="C102" s="44"/>
      <c r="D102" s="45"/>
      <c r="E102" s="46">
        <f>SUM(E87:E101)</f>
        <v>5000</v>
      </c>
      <c r="F102" s="46">
        <f>SUM(F87:F101)</f>
        <v>617000</v>
      </c>
      <c r="G102" s="46">
        <f>SUM(G87:G101)</f>
        <v>622000</v>
      </c>
    </row>
    <row r="103" spans="1:7" ht="15.75" thickTop="1" x14ac:dyDescent="0.25">
      <c r="A103" s="109">
        <f>A85+1</f>
        <v>5</v>
      </c>
      <c r="B103" s="136" t="s">
        <v>54</v>
      </c>
      <c r="C103" s="138"/>
      <c r="D103" s="136" t="s">
        <v>49</v>
      </c>
      <c r="E103" s="137"/>
      <c r="F103" s="137"/>
      <c r="G103" s="138"/>
    </row>
    <row r="104" spans="1:7" x14ac:dyDescent="0.2">
      <c r="A104" s="7" t="s">
        <v>12</v>
      </c>
      <c r="B104" s="7" t="s">
        <v>13</v>
      </c>
      <c r="C104" s="8" t="s">
        <v>14</v>
      </c>
      <c r="D104" s="15" t="s">
        <v>9</v>
      </c>
      <c r="E104" s="21" t="s">
        <v>10</v>
      </c>
      <c r="F104" s="22" t="s">
        <v>8</v>
      </c>
      <c r="G104" s="22" t="s">
        <v>4</v>
      </c>
    </row>
    <row r="105" spans="1:7" ht="24" x14ac:dyDescent="0.2">
      <c r="A105" s="10" t="str">
        <f>A87</f>
        <v>Pavilion Access</v>
      </c>
      <c r="B105" s="9" t="str">
        <f>B87</f>
        <v>Access &amp; egress to be DDA, BCA compliant</v>
      </c>
      <c r="C105" s="9"/>
      <c r="D105" s="39" t="s">
        <v>159</v>
      </c>
      <c r="E105" s="23"/>
      <c r="F105" s="24"/>
      <c r="G105" s="25">
        <f>SUM(E105:F105)</f>
        <v>0</v>
      </c>
    </row>
    <row r="106" spans="1:7" ht="60" x14ac:dyDescent="0.2">
      <c r="A106" s="10" t="str">
        <f t="shared" ref="A106:A119" si="14">A88</f>
        <v>Multipurpose/ Change Rooms  Space</v>
      </c>
      <c r="B106" s="9" t="str">
        <f t="shared" ref="B106:B119" si="15">B88</f>
        <v>Provide 2 change rooms per playing field including bench seating and coat hooks
Area dependent on sport played at reserve</v>
      </c>
      <c r="C106" s="9" t="s">
        <v>199</v>
      </c>
      <c r="D106" s="39" t="s">
        <v>159</v>
      </c>
      <c r="E106" s="23"/>
      <c r="F106" s="24"/>
      <c r="G106" s="25">
        <f>SUM(E106:F106)</f>
        <v>0</v>
      </c>
    </row>
    <row r="107" spans="1:7" ht="84" x14ac:dyDescent="0.2">
      <c r="A107" s="10" t="str">
        <f t="shared" si="14"/>
        <v>Amenities (players toilet/showers)</v>
      </c>
      <c r="B107" s="9" t="str">
        <f t="shared" si="15"/>
        <v>Provide 2 sets of player amenities per playing field. Exclusive access to adjacent shower area (3 cubicle shower per set). Exclusive access to adjacent toilet facilities with hand basin (3 pans/1 basin per set – no urinals)</v>
      </c>
      <c r="C107" s="9" t="s">
        <v>173</v>
      </c>
      <c r="D107" s="39" t="s">
        <v>159</v>
      </c>
      <c r="E107" s="23"/>
      <c r="F107" s="24"/>
      <c r="G107" s="25">
        <f>SUM(E107:F107)</f>
        <v>0</v>
      </c>
    </row>
    <row r="108" spans="1:7" ht="60" x14ac:dyDescent="0.2">
      <c r="A108" s="10" t="str">
        <f t="shared" si="14"/>
        <v>Umpires room</v>
      </c>
      <c r="B108" s="9" t="str">
        <f t="shared" si="15"/>
        <v>1 lockable change room per facility including bench seating and coat hooks. Access within the building to lockable shower and lockable toilet with hand basin</v>
      </c>
      <c r="C108" s="9" t="s">
        <v>173</v>
      </c>
      <c r="D108" s="39" t="s">
        <v>159</v>
      </c>
      <c r="E108" s="23"/>
      <c r="F108" s="24"/>
      <c r="G108" s="25">
        <f>SUM(E108:F108)</f>
        <v>0</v>
      </c>
    </row>
    <row r="109" spans="1:7" ht="48" x14ac:dyDescent="0.2">
      <c r="A109" s="10" t="str">
        <f t="shared" si="14"/>
        <v>First aid/medical room</v>
      </c>
      <c r="B109" s="9" t="str">
        <f t="shared" si="15"/>
        <v>Provision of sink/wash basin. Accessible emergency access. Positioned near change rooms. May be shared as office/ meeting room</v>
      </c>
      <c r="C109" s="9" t="s">
        <v>173</v>
      </c>
      <c r="D109" s="39" t="s">
        <v>159</v>
      </c>
      <c r="E109" s="23"/>
      <c r="F109" s="24"/>
      <c r="G109" s="25">
        <f t="shared" ref="G109:G119" si="16">SUM(E109:F109)</f>
        <v>0</v>
      </c>
    </row>
    <row r="110" spans="1:7" ht="48" x14ac:dyDescent="0.2">
      <c r="A110" s="10" t="str">
        <f t="shared" si="14"/>
        <v>Office/meeting room</v>
      </c>
      <c r="B110" s="9" t="str">
        <f t="shared" si="15"/>
        <v>Access to broadband internet and telecommunications. Appropriate shelving and computer space. May be shared as first aid/medical room</v>
      </c>
      <c r="C110" s="9" t="s">
        <v>200</v>
      </c>
      <c r="D110" s="39" t="s">
        <v>162</v>
      </c>
      <c r="E110" s="23"/>
      <c r="F110" s="24">
        <v>50000</v>
      </c>
      <c r="G110" s="25">
        <f t="shared" si="16"/>
        <v>50000</v>
      </c>
    </row>
    <row r="111" spans="1:7" ht="108" x14ac:dyDescent="0.2">
      <c r="A111" s="10" t="str">
        <f t="shared" si="14"/>
        <v>Kitchen/kiosk</v>
      </c>
      <c r="B111" s="9" t="str">
        <f t="shared" si="15"/>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111" s="9" t="s">
        <v>173</v>
      </c>
      <c r="D111" s="39" t="s">
        <v>159</v>
      </c>
      <c r="E111" s="23"/>
      <c r="F111" s="24"/>
      <c r="G111" s="25">
        <f t="shared" si="16"/>
        <v>0</v>
      </c>
    </row>
    <row r="112" spans="1:7" ht="36" x14ac:dyDescent="0.2">
      <c r="A112" s="10" t="str">
        <f t="shared" si="14"/>
        <v>Social area</v>
      </c>
      <c r="B112" s="9" t="str">
        <f t="shared" si="15"/>
        <v>Provision of interface with kitchen servery. Some undercover viewing area to reserve</v>
      </c>
      <c r="C112" s="9" t="s">
        <v>173</v>
      </c>
      <c r="D112" s="39" t="s">
        <v>159</v>
      </c>
      <c r="E112" s="23"/>
      <c r="F112" s="24"/>
      <c r="G112" s="25">
        <f t="shared" si="16"/>
        <v>0</v>
      </c>
    </row>
    <row r="113" spans="1:7" x14ac:dyDescent="0.2">
      <c r="A113" s="10" t="str">
        <f t="shared" si="14"/>
        <v>Storage</v>
      </c>
      <c r="B113" s="9" t="str">
        <f t="shared" si="15"/>
        <v>Adequate shelving and storage space</v>
      </c>
      <c r="C113" s="9" t="s">
        <v>173</v>
      </c>
      <c r="D113" s="39" t="s">
        <v>159</v>
      </c>
      <c r="E113" s="23"/>
      <c r="F113" s="24"/>
      <c r="G113" s="25">
        <f t="shared" si="16"/>
        <v>0</v>
      </c>
    </row>
    <row r="114" spans="1:7" ht="36" x14ac:dyDescent="0.2">
      <c r="A114" s="10" t="str">
        <f t="shared" si="14"/>
        <v>Internal/external public toilets</v>
      </c>
      <c r="B114" s="9" t="str">
        <f t="shared" si="15"/>
        <v>Access to male and female toilets or suitable unisex/family toilets with basin</v>
      </c>
      <c r="C114" s="9" t="s">
        <v>173</v>
      </c>
      <c r="D114" s="39" t="s">
        <v>159</v>
      </c>
      <c r="E114" s="23"/>
      <c r="F114" s="24"/>
      <c r="G114" s="25">
        <f t="shared" si="16"/>
        <v>0</v>
      </c>
    </row>
    <row r="115" spans="1:7" ht="24" x14ac:dyDescent="0.2">
      <c r="A115" s="10" t="str">
        <f t="shared" si="14"/>
        <v>Disabled toilet</v>
      </c>
      <c r="B115" s="9" t="str">
        <f t="shared" si="15"/>
        <v>Access to disabled toilet or suitable unisex/family  toilet with basin</v>
      </c>
      <c r="C115" s="9" t="s">
        <v>173</v>
      </c>
      <c r="D115" s="39" t="s">
        <v>159</v>
      </c>
      <c r="E115" s="23"/>
      <c r="F115" s="24"/>
      <c r="G115" s="25">
        <f t="shared" si="16"/>
        <v>0</v>
      </c>
    </row>
    <row r="116" spans="1:7" ht="36" x14ac:dyDescent="0.2">
      <c r="A116" s="10" t="str">
        <f t="shared" si="14"/>
        <v>Cleaners  Store</v>
      </c>
      <c r="B116" s="9" t="str">
        <f t="shared" si="15"/>
        <v>Secure space with drainage for storage of chemicals and sundry. Provision of cleaners sink, shelving and hooks</v>
      </c>
      <c r="C116" s="9" t="s">
        <v>173</v>
      </c>
      <c r="D116" s="39" t="s">
        <v>159</v>
      </c>
      <c r="E116" s="23"/>
      <c r="F116" s="24"/>
      <c r="G116" s="25">
        <f t="shared" si="16"/>
        <v>0</v>
      </c>
    </row>
    <row r="117" spans="1:7" x14ac:dyDescent="0.2">
      <c r="A117" s="10" t="str">
        <f t="shared" si="14"/>
        <v>Plant Room</v>
      </c>
      <c r="B117" s="9" t="str">
        <f t="shared" si="15"/>
        <v>-</v>
      </c>
      <c r="C117" s="9" t="s">
        <v>173</v>
      </c>
      <c r="D117" s="39" t="s">
        <v>159</v>
      </c>
      <c r="E117" s="23"/>
      <c r="F117" s="24"/>
      <c r="G117" s="25">
        <f t="shared" si="16"/>
        <v>0</v>
      </c>
    </row>
    <row r="118" spans="1:7" ht="24" x14ac:dyDescent="0.2">
      <c r="A118" s="10" t="str">
        <f t="shared" si="14"/>
        <v>Rubbish storage</v>
      </c>
      <c r="B118" s="9" t="str">
        <f t="shared" si="15"/>
        <v>Externally accessible and lockable to store rubbish/recycling</v>
      </c>
      <c r="C118" s="9" t="s">
        <v>201</v>
      </c>
      <c r="D118" s="39" t="s">
        <v>162</v>
      </c>
      <c r="E118" s="23"/>
      <c r="F118" s="24">
        <v>5000</v>
      </c>
      <c r="G118" s="25">
        <f t="shared" si="16"/>
        <v>5000</v>
      </c>
    </row>
    <row r="119" spans="1:7" ht="36" x14ac:dyDescent="0.2">
      <c r="A119" s="10" t="str">
        <f t="shared" si="14"/>
        <v>Spectator cover</v>
      </c>
      <c r="B119" s="9" t="str">
        <f t="shared" si="15"/>
        <v>Adequate space for viewing with sufficient protection from inclement weather. Interface with kitchen servery</v>
      </c>
      <c r="C119" s="9" t="s">
        <v>173</v>
      </c>
      <c r="D119" s="39" t="s">
        <v>159</v>
      </c>
      <c r="E119" s="23"/>
      <c r="F119" s="24"/>
      <c r="G119" s="25">
        <f t="shared" si="16"/>
        <v>0</v>
      </c>
    </row>
    <row r="120" spans="1:7" ht="15.75" thickBot="1" x14ac:dyDescent="0.25">
      <c r="A120" s="43"/>
      <c r="B120" s="44"/>
      <c r="C120" s="44"/>
      <c r="D120" s="45"/>
      <c r="E120" s="46">
        <f>SUM(E105:E119)</f>
        <v>0</v>
      </c>
      <c r="F120" s="46">
        <f>SUM(F105:F119)</f>
        <v>55000</v>
      </c>
      <c r="G120" s="46">
        <f>SUM(G105:G119)</f>
        <v>55000</v>
      </c>
    </row>
    <row r="121" spans="1:7" ht="15.75" thickTop="1" x14ac:dyDescent="0.25">
      <c r="A121" s="109">
        <f>A103+1</f>
        <v>6</v>
      </c>
      <c r="B121" s="136" t="s">
        <v>55</v>
      </c>
      <c r="C121" s="138"/>
      <c r="D121" s="136" t="s">
        <v>50</v>
      </c>
      <c r="E121" s="137"/>
      <c r="F121" s="137"/>
      <c r="G121" s="138"/>
    </row>
    <row r="122" spans="1:7" x14ac:dyDescent="0.2">
      <c r="A122" s="4" t="s">
        <v>12</v>
      </c>
      <c r="B122" s="7" t="s">
        <v>13</v>
      </c>
      <c r="C122" s="8" t="s">
        <v>14</v>
      </c>
      <c r="D122" s="15" t="s">
        <v>9</v>
      </c>
      <c r="E122" s="21" t="s">
        <v>10</v>
      </c>
      <c r="F122" s="22" t="s">
        <v>8</v>
      </c>
      <c r="G122" s="22" t="s">
        <v>4</v>
      </c>
    </row>
    <row r="123" spans="1:7" ht="24" x14ac:dyDescent="0.2">
      <c r="A123" s="10" t="str">
        <f>A105</f>
        <v>Pavilion Access</v>
      </c>
      <c r="B123" s="119" t="str">
        <f>B105</f>
        <v>Access &amp; egress to be DDA, BCA compliant</v>
      </c>
      <c r="C123" s="9" t="s">
        <v>173</v>
      </c>
      <c r="D123" s="37" t="s">
        <v>159</v>
      </c>
      <c r="E123" s="28"/>
      <c r="F123" s="23"/>
      <c r="G123" s="25">
        <f t="shared" ref="G123:G137" si="17">SUM(E123:F123)</f>
        <v>0</v>
      </c>
    </row>
    <row r="124" spans="1:7" ht="60" x14ac:dyDescent="0.2">
      <c r="A124" s="10" t="str">
        <f t="shared" ref="A124:A137" si="18">A106</f>
        <v>Multipurpose/ Change Rooms  Space</v>
      </c>
      <c r="B124" s="119" t="str">
        <f t="shared" ref="B124:B137" si="19">B106</f>
        <v>Provide 2 change rooms per playing field including bench seating and coat hooks
Area dependent on sport played at reserve</v>
      </c>
      <c r="C124" s="9" t="s">
        <v>173</v>
      </c>
      <c r="D124" s="37" t="s">
        <v>159</v>
      </c>
      <c r="E124" s="28"/>
      <c r="F124" s="23"/>
      <c r="G124" s="25">
        <f t="shared" si="17"/>
        <v>0</v>
      </c>
    </row>
    <row r="125" spans="1:7" ht="84" x14ac:dyDescent="0.2">
      <c r="A125" s="10" t="str">
        <f t="shared" si="18"/>
        <v>Amenities (players toilet/showers)</v>
      </c>
      <c r="B125" s="119" t="str">
        <f t="shared" si="19"/>
        <v>Provide 2 sets of player amenities per playing field. Exclusive access to adjacent shower area (3 cubicle shower per set). Exclusive access to adjacent toilet facilities with hand basin (3 pans/1 basin per set – no urinals)</v>
      </c>
      <c r="C125" s="9" t="s">
        <v>173</v>
      </c>
      <c r="D125" s="37" t="s">
        <v>159</v>
      </c>
      <c r="E125" s="28"/>
      <c r="F125" s="23"/>
      <c r="G125" s="25">
        <f t="shared" si="17"/>
        <v>0</v>
      </c>
    </row>
    <row r="126" spans="1:7" ht="60" x14ac:dyDescent="0.2">
      <c r="A126" s="10" t="str">
        <f t="shared" si="18"/>
        <v>Umpires room</v>
      </c>
      <c r="B126" s="119" t="str">
        <f t="shared" si="19"/>
        <v>1 lockable change room per facility including bench seating and coat hooks. Access within the building to lockable shower and lockable toilet with hand basin</v>
      </c>
      <c r="C126" s="9" t="s">
        <v>173</v>
      </c>
      <c r="D126" s="37" t="s">
        <v>159</v>
      </c>
      <c r="E126" s="28"/>
      <c r="F126" s="23"/>
      <c r="G126" s="25">
        <f t="shared" si="17"/>
        <v>0</v>
      </c>
    </row>
    <row r="127" spans="1:7" ht="48" x14ac:dyDescent="0.2">
      <c r="A127" s="10" t="str">
        <f t="shared" si="18"/>
        <v>First aid/medical room</v>
      </c>
      <c r="B127" s="119" t="str">
        <f t="shared" si="19"/>
        <v>Provision of sink/wash basin. Accessible emergency access. Positioned near change rooms. May be shared as office/ meeting room</v>
      </c>
      <c r="C127" s="9" t="s">
        <v>173</v>
      </c>
      <c r="D127" s="37" t="s">
        <v>159</v>
      </c>
      <c r="E127" s="28"/>
      <c r="F127" s="23"/>
      <c r="G127" s="25">
        <f t="shared" si="17"/>
        <v>0</v>
      </c>
    </row>
    <row r="128" spans="1:7" ht="48" x14ac:dyDescent="0.2">
      <c r="A128" s="10" t="str">
        <f t="shared" si="18"/>
        <v>Office/meeting room</v>
      </c>
      <c r="B128" s="119" t="str">
        <f t="shared" si="19"/>
        <v>Access to broadband internet and telecommunications. Appropriate shelving and computer space. May be shared as first aid/medical room</v>
      </c>
      <c r="C128" s="9" t="s">
        <v>173</v>
      </c>
      <c r="D128" s="37" t="s">
        <v>159</v>
      </c>
      <c r="E128" s="28"/>
      <c r="F128" s="23"/>
      <c r="G128" s="25">
        <f t="shared" si="17"/>
        <v>0</v>
      </c>
    </row>
    <row r="129" spans="1:7" ht="108" x14ac:dyDescent="0.2">
      <c r="A129" s="10" t="str">
        <f t="shared" si="18"/>
        <v>Kitchen/kiosk</v>
      </c>
      <c r="B129" s="119" t="str">
        <f t="shared" si="19"/>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129" s="9" t="s">
        <v>173</v>
      </c>
      <c r="D129" s="37" t="s">
        <v>159</v>
      </c>
      <c r="E129" s="28"/>
      <c r="F129" s="23"/>
      <c r="G129" s="25">
        <f t="shared" si="17"/>
        <v>0</v>
      </c>
    </row>
    <row r="130" spans="1:7" ht="36" x14ac:dyDescent="0.2">
      <c r="A130" s="10" t="str">
        <f t="shared" si="18"/>
        <v>Social area</v>
      </c>
      <c r="B130" s="119" t="str">
        <f t="shared" si="19"/>
        <v>Provision of interface with kitchen servery. Some undercover viewing area to reserve</v>
      </c>
      <c r="C130" s="9" t="s">
        <v>173</v>
      </c>
      <c r="D130" s="37" t="s">
        <v>159</v>
      </c>
      <c r="E130" s="28"/>
      <c r="F130" s="23"/>
      <c r="G130" s="25">
        <f t="shared" si="17"/>
        <v>0</v>
      </c>
    </row>
    <row r="131" spans="1:7" x14ac:dyDescent="0.2">
      <c r="A131" s="10" t="str">
        <f t="shared" si="18"/>
        <v>Storage</v>
      </c>
      <c r="B131" s="119" t="str">
        <f t="shared" si="19"/>
        <v>Adequate shelving and storage space</v>
      </c>
      <c r="C131" s="9" t="s">
        <v>173</v>
      </c>
      <c r="D131" s="37" t="s">
        <v>159</v>
      </c>
      <c r="E131" s="28"/>
      <c r="F131" s="23"/>
      <c r="G131" s="25">
        <f t="shared" si="17"/>
        <v>0</v>
      </c>
    </row>
    <row r="132" spans="1:7" ht="36" x14ac:dyDescent="0.2">
      <c r="A132" s="10" t="str">
        <f t="shared" si="18"/>
        <v>Internal/external public toilets</v>
      </c>
      <c r="B132" s="119" t="str">
        <f t="shared" si="19"/>
        <v>Access to male and female toilets or suitable unisex/family toilets with basin</v>
      </c>
      <c r="C132" s="9" t="s">
        <v>202</v>
      </c>
      <c r="D132" s="37" t="s">
        <v>159</v>
      </c>
      <c r="E132" s="28"/>
      <c r="F132" s="23"/>
      <c r="G132" s="25">
        <f t="shared" si="17"/>
        <v>0</v>
      </c>
    </row>
    <row r="133" spans="1:7" ht="24" x14ac:dyDescent="0.2">
      <c r="A133" s="10" t="str">
        <f t="shared" si="18"/>
        <v>Disabled toilet</v>
      </c>
      <c r="B133" s="119" t="str">
        <f t="shared" si="19"/>
        <v>Access to disabled toilet or suitable unisex/family  toilet with basin</v>
      </c>
      <c r="C133" s="9" t="s">
        <v>173</v>
      </c>
      <c r="D133" s="37" t="s">
        <v>159</v>
      </c>
      <c r="E133" s="28"/>
      <c r="F133" s="23"/>
      <c r="G133" s="25">
        <f t="shared" si="17"/>
        <v>0</v>
      </c>
    </row>
    <row r="134" spans="1:7" ht="36" x14ac:dyDescent="0.2">
      <c r="A134" s="10" t="str">
        <f t="shared" si="18"/>
        <v>Cleaners  Store</v>
      </c>
      <c r="B134" s="119" t="str">
        <f t="shared" si="19"/>
        <v>Secure space with drainage for storage of chemicals and sundry. Provision of cleaners sink, shelving and hooks</v>
      </c>
      <c r="C134" s="9" t="s">
        <v>173</v>
      </c>
      <c r="D134" s="37" t="s">
        <v>159</v>
      </c>
      <c r="E134" s="28"/>
      <c r="F134" s="23"/>
      <c r="G134" s="25">
        <f t="shared" si="17"/>
        <v>0</v>
      </c>
    </row>
    <row r="135" spans="1:7" x14ac:dyDescent="0.2">
      <c r="A135" s="10" t="str">
        <f t="shared" si="18"/>
        <v>Plant Room</v>
      </c>
      <c r="B135" s="119" t="str">
        <f t="shared" si="19"/>
        <v>-</v>
      </c>
      <c r="C135" s="9" t="s">
        <v>173</v>
      </c>
      <c r="D135" s="37" t="s">
        <v>159</v>
      </c>
      <c r="E135" s="28"/>
      <c r="F135" s="23"/>
      <c r="G135" s="25">
        <f t="shared" si="17"/>
        <v>0</v>
      </c>
    </row>
    <row r="136" spans="1:7" ht="24" x14ac:dyDescent="0.2">
      <c r="A136" s="10" t="str">
        <f t="shared" si="18"/>
        <v>Rubbish storage</v>
      </c>
      <c r="B136" s="119" t="str">
        <f t="shared" si="19"/>
        <v>Externally accessible and lockable to store rubbish/recycling</v>
      </c>
      <c r="C136" s="9" t="s">
        <v>203</v>
      </c>
      <c r="D136" s="37" t="s">
        <v>162</v>
      </c>
      <c r="E136" s="28"/>
      <c r="F136" s="23">
        <v>5000</v>
      </c>
      <c r="G136" s="25">
        <f t="shared" si="17"/>
        <v>5000</v>
      </c>
    </row>
    <row r="137" spans="1:7" ht="36" x14ac:dyDescent="0.2">
      <c r="A137" s="10" t="str">
        <f t="shared" si="18"/>
        <v>Spectator cover</v>
      </c>
      <c r="B137" s="119" t="str">
        <f t="shared" si="19"/>
        <v>Adequate space for viewing with sufficient protection from inclement weather. Interface with kitchen servery</v>
      </c>
      <c r="C137" s="9" t="s">
        <v>173</v>
      </c>
      <c r="D137" s="37" t="s">
        <v>159</v>
      </c>
      <c r="E137" s="28"/>
      <c r="F137" s="23"/>
      <c r="G137" s="25">
        <f t="shared" si="17"/>
        <v>0</v>
      </c>
    </row>
    <row r="138" spans="1:7" ht="15.75" thickBot="1" x14ac:dyDescent="0.25">
      <c r="A138" s="43"/>
      <c r="B138" s="44"/>
      <c r="C138" s="44"/>
      <c r="D138" s="45"/>
      <c r="E138" s="46">
        <f>SUM(E123:E137)</f>
        <v>0</v>
      </c>
      <c r="F138" s="46">
        <f>SUM(F123:F137)</f>
        <v>5000</v>
      </c>
      <c r="G138" s="46">
        <f>SUM(G123:G137)</f>
        <v>5000</v>
      </c>
    </row>
    <row r="139" spans="1:7" ht="15.75" thickTop="1" x14ac:dyDescent="0.25">
      <c r="A139" s="109">
        <f>A121+1</f>
        <v>7</v>
      </c>
      <c r="B139" s="139" t="s">
        <v>56</v>
      </c>
      <c r="C139" s="140"/>
      <c r="D139" s="136" t="s">
        <v>50</v>
      </c>
      <c r="E139" s="137"/>
      <c r="F139" s="137"/>
      <c r="G139" s="138"/>
    </row>
    <row r="140" spans="1:7" x14ac:dyDescent="0.2">
      <c r="A140" s="4" t="s">
        <v>12</v>
      </c>
      <c r="B140" s="7" t="s">
        <v>13</v>
      </c>
      <c r="C140" s="8" t="s">
        <v>14</v>
      </c>
      <c r="D140" s="15" t="s">
        <v>9</v>
      </c>
      <c r="E140" s="21" t="s">
        <v>10</v>
      </c>
      <c r="F140" s="22" t="s">
        <v>8</v>
      </c>
      <c r="G140" s="22" t="s">
        <v>4</v>
      </c>
    </row>
    <row r="141" spans="1:7" ht="24" x14ac:dyDescent="0.2">
      <c r="A141" s="10" t="str">
        <f>A123</f>
        <v>Pavilion Access</v>
      </c>
      <c r="B141" s="119" t="str">
        <f>B123</f>
        <v>Access &amp; egress to be DDA, BCA compliant</v>
      </c>
      <c r="C141" s="9" t="s">
        <v>173</v>
      </c>
      <c r="D141" s="37" t="s">
        <v>159</v>
      </c>
      <c r="E141" s="28"/>
      <c r="F141" s="23"/>
      <c r="G141" s="25">
        <f t="shared" ref="G141:G155" si="20">SUM(E141:F141)</f>
        <v>0</v>
      </c>
    </row>
    <row r="142" spans="1:7" ht="60" x14ac:dyDescent="0.2">
      <c r="A142" s="10" t="str">
        <f t="shared" ref="A142:A155" si="21">A124</f>
        <v>Multipurpose/ Change Rooms  Space</v>
      </c>
      <c r="B142" s="119" t="str">
        <f t="shared" ref="B142:B155" si="22">B124</f>
        <v>Provide 2 change rooms per playing field including bench seating and coat hooks
Area dependent on sport played at reserve</v>
      </c>
      <c r="C142" s="9" t="s">
        <v>204</v>
      </c>
      <c r="D142" s="37" t="s">
        <v>162</v>
      </c>
      <c r="E142" s="28">
        <v>20000</v>
      </c>
      <c r="F142" s="23"/>
      <c r="G142" s="25">
        <f>SUM(E142:F142)</f>
        <v>20000</v>
      </c>
    </row>
    <row r="143" spans="1:7" ht="84" x14ac:dyDescent="0.2">
      <c r="A143" s="10" t="str">
        <f t="shared" si="21"/>
        <v>Amenities (players toilet/showers)</v>
      </c>
      <c r="B143" s="119" t="str">
        <f t="shared" si="22"/>
        <v>Provide 2 sets of player amenities per playing field. Exclusive access to adjacent shower area (3 cubicle shower per set). Exclusive access to adjacent toilet facilities with hand basin (3 pans/1 basin per set – no urinals)</v>
      </c>
      <c r="C143" s="9" t="s">
        <v>205</v>
      </c>
      <c r="D143" s="37" t="s">
        <v>162</v>
      </c>
      <c r="E143" s="28"/>
      <c r="F143" s="23">
        <v>150000</v>
      </c>
      <c r="G143" s="25">
        <f t="shared" si="20"/>
        <v>150000</v>
      </c>
    </row>
    <row r="144" spans="1:7" ht="60" x14ac:dyDescent="0.2">
      <c r="A144" s="10" t="str">
        <f t="shared" si="21"/>
        <v>Umpires room</v>
      </c>
      <c r="B144" s="119" t="str">
        <f t="shared" si="22"/>
        <v>1 lockable change room per facility including bench seating and coat hooks. Access within the building to lockable shower and lockable toilet with hand basin</v>
      </c>
      <c r="C144" s="9" t="s">
        <v>206</v>
      </c>
      <c r="D144" s="37" t="s">
        <v>162</v>
      </c>
      <c r="E144" s="28"/>
      <c r="F144" s="23">
        <v>50000</v>
      </c>
      <c r="G144" s="25">
        <f t="shared" si="20"/>
        <v>50000</v>
      </c>
    </row>
    <row r="145" spans="1:7" ht="48" x14ac:dyDescent="0.2">
      <c r="A145" s="10" t="str">
        <f t="shared" si="21"/>
        <v>First aid/medical room</v>
      </c>
      <c r="B145" s="119" t="str">
        <f t="shared" si="22"/>
        <v>Provision of sink/wash basin. Accessible emergency access. Positioned near change rooms. May be shared as office/ meeting room</v>
      </c>
      <c r="C145" s="9" t="s">
        <v>173</v>
      </c>
      <c r="D145" s="37" t="s">
        <v>159</v>
      </c>
      <c r="E145" s="28"/>
      <c r="F145" s="23"/>
      <c r="G145" s="25">
        <f t="shared" si="20"/>
        <v>0</v>
      </c>
    </row>
    <row r="146" spans="1:7" ht="48" x14ac:dyDescent="0.2">
      <c r="A146" s="10" t="str">
        <f t="shared" si="21"/>
        <v>Office/meeting room</v>
      </c>
      <c r="B146" s="119" t="str">
        <f t="shared" si="22"/>
        <v>Access to broadband internet and telecommunications. Appropriate shelving and computer space. May be shared as first aid/medical room</v>
      </c>
      <c r="C146" s="9" t="s">
        <v>173</v>
      </c>
      <c r="D146" s="37" t="s">
        <v>159</v>
      </c>
      <c r="E146" s="28"/>
      <c r="F146" s="23"/>
      <c r="G146" s="25">
        <f t="shared" si="20"/>
        <v>0</v>
      </c>
    </row>
    <row r="147" spans="1:7" ht="108" x14ac:dyDescent="0.2">
      <c r="A147" s="10" t="str">
        <f t="shared" si="21"/>
        <v>Kitchen/kiosk</v>
      </c>
      <c r="B147" s="119" t="str">
        <f t="shared" si="22"/>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147" s="9" t="s">
        <v>207</v>
      </c>
      <c r="D147" s="37" t="s">
        <v>162</v>
      </c>
      <c r="E147" s="28"/>
      <c r="F147" s="23">
        <v>20000</v>
      </c>
      <c r="G147" s="25">
        <f t="shared" si="20"/>
        <v>20000</v>
      </c>
    </row>
    <row r="148" spans="1:7" ht="36" x14ac:dyDescent="0.2">
      <c r="A148" s="10" t="str">
        <f t="shared" si="21"/>
        <v>Social area</v>
      </c>
      <c r="B148" s="119" t="str">
        <f t="shared" si="22"/>
        <v>Provision of interface with kitchen servery. Some undercover viewing area to reserve</v>
      </c>
      <c r="C148" s="9" t="s">
        <v>173</v>
      </c>
      <c r="D148" s="37" t="s">
        <v>159</v>
      </c>
      <c r="E148" s="28"/>
      <c r="F148" s="23"/>
      <c r="G148" s="25">
        <f t="shared" si="20"/>
        <v>0</v>
      </c>
    </row>
    <row r="149" spans="1:7" x14ac:dyDescent="0.2">
      <c r="A149" s="10" t="str">
        <f t="shared" si="21"/>
        <v>Storage</v>
      </c>
      <c r="B149" s="119" t="str">
        <f t="shared" si="22"/>
        <v>Adequate shelving and storage space</v>
      </c>
      <c r="C149" s="9" t="s">
        <v>208</v>
      </c>
      <c r="D149" s="37" t="s">
        <v>159</v>
      </c>
      <c r="E149" s="28"/>
      <c r="F149" s="23"/>
      <c r="G149" s="25">
        <f t="shared" si="20"/>
        <v>0</v>
      </c>
    </row>
    <row r="150" spans="1:7" ht="36" x14ac:dyDescent="0.2">
      <c r="A150" s="10" t="str">
        <f t="shared" si="21"/>
        <v>Internal/external public toilets</v>
      </c>
      <c r="B150" s="119" t="str">
        <f t="shared" si="22"/>
        <v>Access to male and female toilets or suitable unisex/family toilets with basin</v>
      </c>
      <c r="C150" s="9" t="s">
        <v>209</v>
      </c>
      <c r="D150" s="37" t="s">
        <v>162</v>
      </c>
      <c r="E150" s="28"/>
      <c r="F150" s="23">
        <v>50000</v>
      </c>
      <c r="G150" s="25">
        <f t="shared" si="20"/>
        <v>50000</v>
      </c>
    </row>
    <row r="151" spans="1:7" ht="24" x14ac:dyDescent="0.2">
      <c r="A151" s="10" t="str">
        <f t="shared" si="21"/>
        <v>Disabled toilet</v>
      </c>
      <c r="B151" s="119" t="str">
        <f t="shared" si="22"/>
        <v>Access to disabled toilet or suitable unisex/family  toilet with basin</v>
      </c>
      <c r="C151" s="9" t="s">
        <v>210</v>
      </c>
      <c r="D151" s="37" t="s">
        <v>159</v>
      </c>
      <c r="E151" s="28"/>
      <c r="F151" s="23"/>
      <c r="G151" s="25">
        <f t="shared" si="20"/>
        <v>0</v>
      </c>
    </row>
    <row r="152" spans="1:7" ht="36" x14ac:dyDescent="0.2">
      <c r="A152" s="10" t="str">
        <f t="shared" si="21"/>
        <v>Cleaners  Store</v>
      </c>
      <c r="B152" s="119" t="str">
        <f t="shared" si="22"/>
        <v>Secure space with drainage for storage of chemicals and sundry. Provision of cleaners sink, shelving and hooks</v>
      </c>
      <c r="C152" s="9" t="s">
        <v>211</v>
      </c>
      <c r="D152" s="37" t="s">
        <v>162</v>
      </c>
      <c r="E152" s="28"/>
      <c r="F152" s="23">
        <v>5000</v>
      </c>
      <c r="G152" s="25">
        <f t="shared" si="20"/>
        <v>5000</v>
      </c>
    </row>
    <row r="153" spans="1:7" x14ac:dyDescent="0.2">
      <c r="A153" s="10" t="str">
        <f t="shared" si="21"/>
        <v>Plant Room</v>
      </c>
      <c r="B153" s="119" t="str">
        <f t="shared" si="22"/>
        <v>-</v>
      </c>
      <c r="C153" s="9" t="s">
        <v>212</v>
      </c>
      <c r="D153" s="37" t="s">
        <v>159</v>
      </c>
      <c r="E153" s="28"/>
      <c r="F153" s="23"/>
      <c r="G153" s="25">
        <f t="shared" si="20"/>
        <v>0</v>
      </c>
    </row>
    <row r="154" spans="1:7" ht="24" x14ac:dyDescent="0.2">
      <c r="A154" s="10" t="str">
        <f t="shared" si="21"/>
        <v>Rubbish storage</v>
      </c>
      <c r="B154" s="119" t="str">
        <f t="shared" si="22"/>
        <v>Externally accessible and lockable to store rubbish/recycling</v>
      </c>
      <c r="C154" s="9" t="s">
        <v>213</v>
      </c>
      <c r="D154" s="37" t="s">
        <v>159</v>
      </c>
      <c r="E154" s="28"/>
      <c r="F154" s="23"/>
      <c r="G154" s="25">
        <f t="shared" si="20"/>
        <v>0</v>
      </c>
    </row>
    <row r="155" spans="1:7" ht="36" x14ac:dyDescent="0.2">
      <c r="A155" s="10" t="str">
        <f t="shared" si="21"/>
        <v>Spectator cover</v>
      </c>
      <c r="B155" s="119" t="str">
        <f t="shared" si="22"/>
        <v>Adequate space for viewing with sufficient protection from inclement weather. Interface with kitchen servery</v>
      </c>
      <c r="C155" s="9" t="s">
        <v>213</v>
      </c>
      <c r="D155" s="37" t="s">
        <v>159</v>
      </c>
      <c r="E155" s="28"/>
      <c r="F155" s="23"/>
      <c r="G155" s="25">
        <f t="shared" si="20"/>
        <v>0</v>
      </c>
    </row>
    <row r="156" spans="1:7" ht="15.75" thickBot="1" x14ac:dyDescent="0.25">
      <c r="A156" s="43"/>
      <c r="B156" s="44"/>
      <c r="C156" s="44"/>
      <c r="D156" s="45"/>
      <c r="E156" s="46">
        <f>SUM(E141:E155)</f>
        <v>20000</v>
      </c>
      <c r="F156" s="46">
        <f>SUM(F141:F155)</f>
        <v>275000</v>
      </c>
      <c r="G156" s="46">
        <f>SUM(G141:G155)</f>
        <v>295000</v>
      </c>
    </row>
    <row r="157" spans="1:7" ht="15.75" thickTop="1" x14ac:dyDescent="0.25">
      <c r="A157" s="109">
        <f>A139+1</f>
        <v>8</v>
      </c>
      <c r="B157" s="136" t="s">
        <v>57</v>
      </c>
      <c r="C157" s="138"/>
      <c r="D157" s="136" t="s">
        <v>49</v>
      </c>
      <c r="E157" s="137"/>
      <c r="F157" s="137"/>
      <c r="G157" s="138"/>
    </row>
    <row r="158" spans="1:7" x14ac:dyDescent="0.2">
      <c r="A158" s="4" t="s">
        <v>12</v>
      </c>
      <c r="B158" s="7" t="s">
        <v>13</v>
      </c>
      <c r="C158" s="8" t="s">
        <v>14</v>
      </c>
      <c r="D158" s="15" t="s">
        <v>9</v>
      </c>
      <c r="E158" s="21" t="s">
        <v>10</v>
      </c>
      <c r="F158" s="22" t="s">
        <v>8</v>
      </c>
      <c r="G158" s="22" t="s">
        <v>4</v>
      </c>
    </row>
    <row r="159" spans="1:7" ht="24" x14ac:dyDescent="0.2">
      <c r="A159" s="10" t="str">
        <f>A141</f>
        <v>Pavilion Access</v>
      </c>
      <c r="B159" s="119" t="str">
        <f>B141</f>
        <v>Access &amp; egress to be DDA, BCA compliant</v>
      </c>
      <c r="C159" s="9" t="s">
        <v>214</v>
      </c>
      <c r="D159" s="40" t="s">
        <v>215</v>
      </c>
      <c r="E159" s="28"/>
      <c r="F159" s="23">
        <v>25000</v>
      </c>
      <c r="G159" s="25">
        <f t="shared" ref="G159:G173" si="23">SUM(E159:F159)</f>
        <v>25000</v>
      </c>
    </row>
    <row r="160" spans="1:7" ht="60" x14ac:dyDescent="0.2">
      <c r="A160" s="10" t="str">
        <f t="shared" ref="A160:A173" si="24">A142</f>
        <v>Multipurpose/ Change Rooms  Space</v>
      </c>
      <c r="B160" s="119" t="str">
        <f t="shared" ref="B160:B173" si="25">B142</f>
        <v>Provide 2 change rooms per playing field including bench seating and coat hooks
Area dependent on sport played at reserve</v>
      </c>
      <c r="C160" s="9" t="s">
        <v>216</v>
      </c>
      <c r="D160" s="40" t="s">
        <v>215</v>
      </c>
      <c r="E160" s="28"/>
      <c r="F160" s="23">
        <v>300000</v>
      </c>
      <c r="G160" s="25">
        <f t="shared" si="23"/>
        <v>300000</v>
      </c>
    </row>
    <row r="161" spans="1:7" ht="84" x14ac:dyDescent="0.2">
      <c r="A161" s="10" t="str">
        <f t="shared" si="24"/>
        <v>Amenities (players toilet/showers)</v>
      </c>
      <c r="B161" s="119" t="str">
        <f t="shared" si="25"/>
        <v>Provide 2 sets of player amenities per playing field. Exclusive access to adjacent shower area (3 cubicle shower per set). Exclusive access to adjacent toilet facilities with hand basin (3 pans/1 basin per set – no urinals)</v>
      </c>
      <c r="C161" s="9" t="s">
        <v>217</v>
      </c>
      <c r="D161" s="40" t="s">
        <v>215</v>
      </c>
      <c r="E161" s="28"/>
      <c r="F161" s="23">
        <v>250000</v>
      </c>
      <c r="G161" s="25">
        <f t="shared" si="23"/>
        <v>250000</v>
      </c>
    </row>
    <row r="162" spans="1:7" ht="60" x14ac:dyDescent="0.2">
      <c r="A162" s="10" t="str">
        <f t="shared" si="24"/>
        <v>Umpires room</v>
      </c>
      <c r="B162" s="119" t="str">
        <f t="shared" si="25"/>
        <v>1 lockable change room per facility including bench seating and coat hooks. Access within the building to lockable shower and lockable toilet with hand basin</v>
      </c>
      <c r="C162" s="9" t="s">
        <v>218</v>
      </c>
      <c r="D162" s="40" t="s">
        <v>215</v>
      </c>
      <c r="E162" s="28"/>
      <c r="F162" s="23">
        <v>50000</v>
      </c>
      <c r="G162" s="25">
        <f t="shared" si="23"/>
        <v>50000</v>
      </c>
    </row>
    <row r="163" spans="1:7" ht="48" x14ac:dyDescent="0.2">
      <c r="A163" s="10" t="str">
        <f t="shared" si="24"/>
        <v>First aid/medical room</v>
      </c>
      <c r="B163" s="119" t="str">
        <f t="shared" si="25"/>
        <v>Provision of sink/wash basin. Accessible emergency access. Positioned near change rooms. May be shared as office/ meeting room</v>
      </c>
      <c r="C163" s="9" t="s">
        <v>219</v>
      </c>
      <c r="D163" s="40" t="s">
        <v>215</v>
      </c>
      <c r="E163" s="28"/>
      <c r="F163" s="23">
        <v>20000</v>
      </c>
      <c r="G163" s="25">
        <f t="shared" si="23"/>
        <v>20000</v>
      </c>
    </row>
    <row r="164" spans="1:7" ht="48" x14ac:dyDescent="0.2">
      <c r="A164" s="10" t="str">
        <f t="shared" si="24"/>
        <v>Office/meeting room</v>
      </c>
      <c r="B164" s="119" t="str">
        <f t="shared" si="25"/>
        <v>Access to broadband internet and telecommunications. Appropriate shelving and computer space. May be shared as first aid/medical room</v>
      </c>
      <c r="C164" s="9" t="s">
        <v>219</v>
      </c>
      <c r="D164" s="40" t="s">
        <v>215</v>
      </c>
      <c r="E164" s="28"/>
      <c r="F164" s="23">
        <v>10000</v>
      </c>
      <c r="G164" s="25">
        <f t="shared" si="23"/>
        <v>10000</v>
      </c>
    </row>
    <row r="165" spans="1:7" ht="108" x14ac:dyDescent="0.2">
      <c r="A165" s="10" t="str">
        <f t="shared" si="24"/>
        <v>Kitchen/kiosk</v>
      </c>
      <c r="B165" s="119" t="str">
        <f t="shared" si="25"/>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165" s="9" t="s">
        <v>219</v>
      </c>
      <c r="D165" s="40" t="s">
        <v>215</v>
      </c>
      <c r="E165" s="28"/>
      <c r="F165" s="23">
        <v>150000</v>
      </c>
      <c r="G165" s="25">
        <f t="shared" si="23"/>
        <v>150000</v>
      </c>
    </row>
    <row r="166" spans="1:7" ht="36" x14ac:dyDescent="0.2">
      <c r="A166" s="10" t="str">
        <f t="shared" si="24"/>
        <v>Social area</v>
      </c>
      <c r="B166" s="119" t="str">
        <f t="shared" si="25"/>
        <v>Provision of interface with kitchen servery. Some undercover viewing area to reserve</v>
      </c>
      <c r="C166" s="9" t="s">
        <v>219</v>
      </c>
      <c r="D166" s="40" t="s">
        <v>215</v>
      </c>
      <c r="E166" s="28"/>
      <c r="F166" s="23">
        <v>200000</v>
      </c>
      <c r="G166" s="25">
        <f t="shared" si="23"/>
        <v>200000</v>
      </c>
    </row>
    <row r="167" spans="1:7" x14ac:dyDescent="0.2">
      <c r="A167" s="10" t="str">
        <f t="shared" si="24"/>
        <v>Storage</v>
      </c>
      <c r="B167" s="119" t="str">
        <f t="shared" si="25"/>
        <v>Adequate shelving and storage space</v>
      </c>
      <c r="C167" s="9" t="s">
        <v>220</v>
      </c>
      <c r="D167" s="40" t="s">
        <v>215</v>
      </c>
      <c r="E167" s="28"/>
      <c r="F167" s="23">
        <v>15000</v>
      </c>
      <c r="G167" s="25">
        <f t="shared" si="23"/>
        <v>15000</v>
      </c>
    </row>
    <row r="168" spans="1:7" ht="36" x14ac:dyDescent="0.2">
      <c r="A168" s="10" t="str">
        <f t="shared" si="24"/>
        <v>Internal/external public toilets</v>
      </c>
      <c r="B168" s="119" t="str">
        <f t="shared" si="25"/>
        <v>Access to male and female toilets or suitable unisex/family toilets with basin</v>
      </c>
      <c r="C168" s="9" t="s">
        <v>221</v>
      </c>
      <c r="D168" s="40" t="s">
        <v>215</v>
      </c>
      <c r="E168" s="28"/>
      <c r="F168" s="23">
        <v>60000</v>
      </c>
      <c r="G168" s="25">
        <f t="shared" si="23"/>
        <v>60000</v>
      </c>
    </row>
    <row r="169" spans="1:7" ht="24" x14ac:dyDescent="0.2">
      <c r="A169" s="10" t="str">
        <f t="shared" si="24"/>
        <v>Disabled toilet</v>
      </c>
      <c r="B169" s="119" t="str">
        <f t="shared" si="25"/>
        <v>Access to disabled toilet or suitable unisex/family  toilet with basin</v>
      </c>
      <c r="C169" s="9" t="s">
        <v>187</v>
      </c>
      <c r="D169" s="40" t="s">
        <v>215</v>
      </c>
      <c r="E169" s="28"/>
      <c r="F169" s="23">
        <v>30000</v>
      </c>
      <c r="G169" s="25">
        <f t="shared" si="23"/>
        <v>30000</v>
      </c>
    </row>
    <row r="170" spans="1:7" ht="36" x14ac:dyDescent="0.2">
      <c r="A170" s="10" t="str">
        <f t="shared" si="24"/>
        <v>Cleaners  Store</v>
      </c>
      <c r="B170" s="119" t="str">
        <f t="shared" si="25"/>
        <v>Secure space with drainage for storage of chemicals and sundry. Provision of cleaners sink, shelving and hooks</v>
      </c>
      <c r="C170" s="9" t="s">
        <v>187</v>
      </c>
      <c r="D170" s="40" t="s">
        <v>215</v>
      </c>
      <c r="E170" s="28"/>
      <c r="F170" s="23">
        <v>5000</v>
      </c>
      <c r="G170" s="25">
        <f t="shared" si="23"/>
        <v>5000</v>
      </c>
    </row>
    <row r="171" spans="1:7" x14ac:dyDescent="0.2">
      <c r="A171" s="10" t="str">
        <f t="shared" si="24"/>
        <v>Plant Room</v>
      </c>
      <c r="B171" s="119" t="str">
        <f t="shared" si="25"/>
        <v>-</v>
      </c>
      <c r="C171" s="9" t="s">
        <v>187</v>
      </c>
      <c r="D171" s="40" t="s">
        <v>215</v>
      </c>
      <c r="E171" s="28"/>
      <c r="F171" s="23">
        <v>3000</v>
      </c>
      <c r="G171" s="25">
        <f t="shared" si="23"/>
        <v>3000</v>
      </c>
    </row>
    <row r="172" spans="1:7" ht="24" x14ac:dyDescent="0.2">
      <c r="A172" s="10" t="str">
        <f t="shared" si="24"/>
        <v>Rubbish storage</v>
      </c>
      <c r="B172" s="119" t="str">
        <f t="shared" si="25"/>
        <v>Externally accessible and lockable to store rubbish/recycling</v>
      </c>
      <c r="C172" s="9" t="s">
        <v>187</v>
      </c>
      <c r="D172" s="40" t="s">
        <v>215</v>
      </c>
      <c r="E172" s="28"/>
      <c r="F172" s="23">
        <v>5000</v>
      </c>
      <c r="G172" s="25">
        <f t="shared" si="23"/>
        <v>5000</v>
      </c>
    </row>
    <row r="173" spans="1:7" ht="36" x14ac:dyDescent="0.2">
      <c r="A173" s="10" t="str">
        <f t="shared" si="24"/>
        <v>Spectator cover</v>
      </c>
      <c r="B173" s="119" t="str">
        <f t="shared" si="25"/>
        <v>Adequate space for viewing with sufficient protection from inclement weather. Interface with kitchen servery</v>
      </c>
      <c r="C173" s="9" t="s">
        <v>222</v>
      </c>
      <c r="D173" s="40" t="s">
        <v>159</v>
      </c>
      <c r="E173" s="28"/>
      <c r="F173" s="23"/>
      <c r="G173" s="25">
        <f t="shared" si="23"/>
        <v>0</v>
      </c>
    </row>
    <row r="174" spans="1:7" ht="15.75" thickBot="1" x14ac:dyDescent="0.25">
      <c r="A174" s="43"/>
      <c r="B174" s="44"/>
      <c r="C174" s="44"/>
      <c r="D174" s="45"/>
      <c r="E174" s="46">
        <f>SUM(E159:E173)</f>
        <v>0</v>
      </c>
      <c r="F174" s="46">
        <f>SUM(F159:F173)</f>
        <v>1123000</v>
      </c>
      <c r="G174" s="46">
        <f>SUM(G159:G173)</f>
        <v>1123000</v>
      </c>
    </row>
    <row r="175" spans="1:7" ht="15.75" thickTop="1" x14ac:dyDescent="0.25">
      <c r="A175" s="109">
        <f>A157+1</f>
        <v>9</v>
      </c>
      <c r="B175" s="139" t="s">
        <v>58</v>
      </c>
      <c r="C175" s="140"/>
      <c r="D175" s="136" t="s">
        <v>49</v>
      </c>
      <c r="E175" s="137"/>
      <c r="F175" s="137"/>
      <c r="G175" s="138"/>
    </row>
    <row r="176" spans="1:7" x14ac:dyDescent="0.2">
      <c r="A176" s="4" t="s">
        <v>12</v>
      </c>
      <c r="B176" s="7" t="s">
        <v>13</v>
      </c>
      <c r="C176" s="8" t="s">
        <v>14</v>
      </c>
      <c r="D176" s="15" t="s">
        <v>9</v>
      </c>
      <c r="E176" s="21" t="s">
        <v>10</v>
      </c>
      <c r="F176" s="22" t="s">
        <v>8</v>
      </c>
      <c r="G176" s="22" t="s">
        <v>4</v>
      </c>
    </row>
    <row r="177" spans="1:7" ht="24" x14ac:dyDescent="0.2">
      <c r="A177" s="10" t="str">
        <f>A159</f>
        <v>Pavilion Access</v>
      </c>
      <c r="B177" s="119" t="str">
        <f>B159</f>
        <v>Access &amp; egress to be DDA, BCA compliant</v>
      </c>
      <c r="C177" s="9" t="s">
        <v>223</v>
      </c>
      <c r="D177" s="40" t="s">
        <v>159</v>
      </c>
      <c r="E177" s="28"/>
      <c r="F177" s="23"/>
      <c r="G177" s="25">
        <f t="shared" ref="G177:G191" si="26">SUM(E177:F177)</f>
        <v>0</v>
      </c>
    </row>
    <row r="178" spans="1:7" ht="60" x14ac:dyDescent="0.2">
      <c r="A178" s="10" t="str">
        <f t="shared" ref="A178:A191" si="27">A160</f>
        <v>Multipurpose/ Change Rooms  Space</v>
      </c>
      <c r="B178" s="119" t="str">
        <f t="shared" ref="B178:B191" si="28">B160</f>
        <v>Provide 2 change rooms per playing field including bench seating and coat hooks
Area dependent on sport played at reserve</v>
      </c>
      <c r="C178" s="9" t="s">
        <v>224</v>
      </c>
      <c r="D178" s="40" t="s">
        <v>225</v>
      </c>
      <c r="E178" s="28">
        <v>30000</v>
      </c>
      <c r="F178" s="23">
        <v>150000</v>
      </c>
      <c r="G178" s="25">
        <f t="shared" si="26"/>
        <v>180000</v>
      </c>
    </row>
    <row r="179" spans="1:7" ht="84" x14ac:dyDescent="0.2">
      <c r="A179" s="10" t="str">
        <f t="shared" si="27"/>
        <v>Amenities (players toilet/showers)</v>
      </c>
      <c r="B179" s="119" t="str">
        <f t="shared" si="28"/>
        <v>Provide 2 sets of player amenities per playing field. Exclusive access to adjacent shower area (3 cubicle shower per set). Exclusive access to adjacent toilet facilities with hand basin (3 pans/1 basin per set – no urinals)</v>
      </c>
      <c r="C179" s="9" t="s">
        <v>180</v>
      </c>
      <c r="D179" s="40" t="s">
        <v>225</v>
      </c>
      <c r="E179" s="28">
        <v>30000</v>
      </c>
      <c r="F179" s="23">
        <v>150000</v>
      </c>
      <c r="G179" s="25">
        <f t="shared" si="26"/>
        <v>180000</v>
      </c>
    </row>
    <row r="180" spans="1:7" ht="60" x14ac:dyDescent="0.2">
      <c r="A180" s="10" t="str">
        <f t="shared" si="27"/>
        <v>Umpires room</v>
      </c>
      <c r="B180" s="119" t="str">
        <f t="shared" si="28"/>
        <v>1 lockable change room per facility including bench seating and coat hooks. Access within the building to lockable shower and lockable toilet with hand basin</v>
      </c>
      <c r="C180" s="9" t="s">
        <v>226</v>
      </c>
      <c r="D180" s="40" t="s">
        <v>159</v>
      </c>
      <c r="E180" s="28"/>
      <c r="F180" s="23"/>
      <c r="G180" s="25">
        <f t="shared" si="26"/>
        <v>0</v>
      </c>
    </row>
    <row r="181" spans="1:7" ht="48" x14ac:dyDescent="0.2">
      <c r="A181" s="10" t="str">
        <f t="shared" si="27"/>
        <v>First aid/medical room</v>
      </c>
      <c r="B181" s="119" t="str">
        <f t="shared" si="28"/>
        <v>Provision of sink/wash basin. Accessible emergency access. Positioned near change rooms. May be shared as office/ meeting room</v>
      </c>
      <c r="C181" s="9" t="s">
        <v>219</v>
      </c>
      <c r="D181" s="40" t="s">
        <v>225</v>
      </c>
      <c r="E181" s="28"/>
      <c r="F181" s="23">
        <v>50000</v>
      </c>
      <c r="G181" s="25">
        <f t="shared" si="26"/>
        <v>50000</v>
      </c>
    </row>
    <row r="182" spans="1:7" ht="48" x14ac:dyDescent="0.2">
      <c r="A182" s="10" t="str">
        <f t="shared" si="27"/>
        <v>Office/meeting room</v>
      </c>
      <c r="B182" s="119" t="str">
        <f t="shared" si="28"/>
        <v>Access to broadband internet and telecommunications. Appropriate shelving and computer space. May be shared as first aid/medical room</v>
      </c>
      <c r="C182" s="9" t="s">
        <v>187</v>
      </c>
      <c r="D182" s="40" t="s">
        <v>162</v>
      </c>
      <c r="E182" s="28"/>
      <c r="F182" s="23">
        <v>50000</v>
      </c>
      <c r="G182" s="25">
        <f t="shared" si="26"/>
        <v>50000</v>
      </c>
    </row>
    <row r="183" spans="1:7" ht="108" x14ac:dyDescent="0.2">
      <c r="A183" s="10" t="str">
        <f t="shared" si="27"/>
        <v>Kitchen/kiosk</v>
      </c>
      <c r="B183" s="119" t="str">
        <f t="shared" si="28"/>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183" s="9" t="s">
        <v>226</v>
      </c>
      <c r="D183" s="40" t="s">
        <v>159</v>
      </c>
      <c r="E183" s="28"/>
      <c r="F183" s="23"/>
      <c r="G183" s="25">
        <f t="shared" si="26"/>
        <v>0</v>
      </c>
    </row>
    <row r="184" spans="1:7" ht="36" x14ac:dyDescent="0.2">
      <c r="A184" s="10" t="str">
        <f t="shared" si="27"/>
        <v>Social area</v>
      </c>
      <c r="B184" s="119" t="str">
        <f t="shared" si="28"/>
        <v>Provision of interface with kitchen servery. Some undercover viewing area to reserve</v>
      </c>
      <c r="C184" s="9" t="s">
        <v>187</v>
      </c>
      <c r="D184" s="40" t="s">
        <v>225</v>
      </c>
      <c r="E184" s="28"/>
      <c r="F184" s="23">
        <v>200000</v>
      </c>
      <c r="G184" s="25">
        <f t="shared" si="26"/>
        <v>200000</v>
      </c>
    </row>
    <row r="185" spans="1:7" x14ac:dyDescent="0.2">
      <c r="A185" s="10" t="str">
        <f t="shared" si="27"/>
        <v>Storage</v>
      </c>
      <c r="B185" s="119" t="str">
        <f t="shared" si="28"/>
        <v>Adequate shelving and storage space</v>
      </c>
      <c r="C185" s="9" t="s">
        <v>226</v>
      </c>
      <c r="D185" s="40" t="s">
        <v>159</v>
      </c>
      <c r="E185" s="28"/>
      <c r="F185" s="23"/>
      <c r="G185" s="25">
        <f t="shared" si="26"/>
        <v>0</v>
      </c>
    </row>
    <row r="186" spans="1:7" ht="36" x14ac:dyDescent="0.2">
      <c r="A186" s="10" t="str">
        <f t="shared" si="27"/>
        <v>Internal/external public toilets</v>
      </c>
      <c r="B186" s="119" t="str">
        <f t="shared" si="28"/>
        <v>Access to male and female toilets or suitable unisex/family toilets with basin</v>
      </c>
      <c r="C186" s="9" t="s">
        <v>227</v>
      </c>
      <c r="D186" s="40" t="s">
        <v>225</v>
      </c>
      <c r="E186" s="28"/>
      <c r="F186" s="23">
        <v>60000</v>
      </c>
      <c r="G186" s="25">
        <f t="shared" si="26"/>
        <v>60000</v>
      </c>
    </row>
    <row r="187" spans="1:7" ht="24" x14ac:dyDescent="0.2">
      <c r="A187" s="10" t="str">
        <f t="shared" si="27"/>
        <v>Disabled toilet</v>
      </c>
      <c r="B187" s="119" t="str">
        <f t="shared" si="28"/>
        <v>Access to disabled toilet or suitable unisex/family  toilet with basin</v>
      </c>
      <c r="C187" s="9" t="s">
        <v>173</v>
      </c>
      <c r="D187" s="40" t="s">
        <v>159</v>
      </c>
      <c r="E187" s="28"/>
      <c r="F187" s="23"/>
      <c r="G187" s="25">
        <f t="shared" si="26"/>
        <v>0</v>
      </c>
    </row>
    <row r="188" spans="1:7" ht="36" x14ac:dyDescent="0.2">
      <c r="A188" s="10" t="str">
        <f t="shared" si="27"/>
        <v>Cleaners  Store</v>
      </c>
      <c r="B188" s="119" t="str">
        <f t="shared" si="28"/>
        <v>Secure space with drainage for storage of chemicals and sundry. Provision of cleaners sink, shelving and hooks</v>
      </c>
      <c r="C188" s="9" t="s">
        <v>173</v>
      </c>
      <c r="D188" s="40" t="s">
        <v>159</v>
      </c>
      <c r="E188" s="28"/>
      <c r="F188" s="23"/>
      <c r="G188" s="25">
        <f t="shared" si="26"/>
        <v>0</v>
      </c>
    </row>
    <row r="189" spans="1:7" x14ac:dyDescent="0.2">
      <c r="A189" s="10" t="str">
        <f t="shared" si="27"/>
        <v>Plant Room</v>
      </c>
      <c r="B189" s="119" t="str">
        <f t="shared" si="28"/>
        <v>-</v>
      </c>
      <c r="C189" s="9" t="s">
        <v>228</v>
      </c>
      <c r="D189" s="40" t="s">
        <v>159</v>
      </c>
      <c r="E189" s="28"/>
      <c r="F189" s="23"/>
      <c r="G189" s="25">
        <f t="shared" si="26"/>
        <v>0</v>
      </c>
    </row>
    <row r="190" spans="1:7" ht="24" x14ac:dyDescent="0.2">
      <c r="A190" s="10" t="str">
        <f t="shared" si="27"/>
        <v>Rubbish storage</v>
      </c>
      <c r="B190" s="119" t="str">
        <f t="shared" si="28"/>
        <v>Externally accessible and lockable to store rubbish/recycling</v>
      </c>
      <c r="C190" s="9" t="s">
        <v>187</v>
      </c>
      <c r="D190" s="40" t="s">
        <v>162</v>
      </c>
      <c r="E190" s="28"/>
      <c r="F190" s="23">
        <v>5000</v>
      </c>
      <c r="G190" s="25">
        <f t="shared" si="26"/>
        <v>5000</v>
      </c>
    </row>
    <row r="191" spans="1:7" ht="36" x14ac:dyDescent="0.2">
      <c r="A191" s="10" t="str">
        <f t="shared" si="27"/>
        <v>Spectator cover</v>
      </c>
      <c r="B191" s="119" t="str">
        <f t="shared" si="28"/>
        <v>Adequate space for viewing with sufficient protection from inclement weather. Interface with kitchen servery</v>
      </c>
      <c r="C191" s="9" t="s">
        <v>173</v>
      </c>
      <c r="D191" s="40" t="s">
        <v>159</v>
      </c>
      <c r="E191" s="28"/>
      <c r="F191" s="23"/>
      <c r="G191" s="25">
        <f t="shared" si="26"/>
        <v>0</v>
      </c>
    </row>
    <row r="192" spans="1:7" ht="15.75" thickBot="1" x14ac:dyDescent="0.25">
      <c r="A192" s="43"/>
      <c r="B192" s="44"/>
      <c r="C192" s="44"/>
      <c r="D192" s="45"/>
      <c r="E192" s="46">
        <f>SUM(E177:E191)</f>
        <v>60000</v>
      </c>
      <c r="F192" s="46">
        <f>SUM(F177:F191)</f>
        <v>665000</v>
      </c>
      <c r="G192" s="46">
        <f>SUM(G177:G191)</f>
        <v>725000</v>
      </c>
    </row>
    <row r="193" spans="1:7" ht="15.75" thickTop="1" x14ac:dyDescent="0.25">
      <c r="A193" s="109">
        <f>A175+1</f>
        <v>10</v>
      </c>
      <c r="B193" s="139" t="s">
        <v>59</v>
      </c>
      <c r="C193" s="140"/>
      <c r="D193" s="136" t="s">
        <v>49</v>
      </c>
      <c r="E193" s="137"/>
      <c r="F193" s="137"/>
      <c r="G193" s="138"/>
    </row>
    <row r="194" spans="1:7" x14ac:dyDescent="0.2">
      <c r="A194" s="4" t="s">
        <v>12</v>
      </c>
      <c r="B194" s="7" t="s">
        <v>13</v>
      </c>
      <c r="C194" s="8" t="s">
        <v>14</v>
      </c>
      <c r="D194" s="15" t="s">
        <v>9</v>
      </c>
      <c r="E194" s="21" t="s">
        <v>10</v>
      </c>
      <c r="F194" s="22" t="s">
        <v>8</v>
      </c>
      <c r="G194" s="22" t="s">
        <v>4</v>
      </c>
    </row>
    <row r="195" spans="1:7" ht="24" x14ac:dyDescent="0.2">
      <c r="A195" s="10" t="str">
        <f>A177</f>
        <v>Pavilion Access</v>
      </c>
      <c r="B195" s="119" t="str">
        <f>B177</f>
        <v>Access &amp; egress to be DDA, BCA compliant</v>
      </c>
      <c r="C195" s="9" t="s">
        <v>229</v>
      </c>
      <c r="D195" s="40" t="s">
        <v>162</v>
      </c>
      <c r="E195" s="28"/>
      <c r="F195" s="23">
        <v>25000</v>
      </c>
      <c r="G195" s="25">
        <f t="shared" ref="G195:G209" si="29">SUM(E195:F195)</f>
        <v>25000</v>
      </c>
    </row>
    <row r="196" spans="1:7" ht="60" x14ac:dyDescent="0.2">
      <c r="A196" s="10" t="str">
        <f t="shared" ref="A196:A209" si="30">A178</f>
        <v>Multipurpose/ Change Rooms  Space</v>
      </c>
      <c r="B196" s="119" t="str">
        <f t="shared" ref="B196:B209" si="31">B178</f>
        <v>Provide 2 change rooms per playing field including bench seating and coat hooks
Area dependent on sport played at reserve</v>
      </c>
      <c r="C196" s="9" t="s">
        <v>230</v>
      </c>
      <c r="D196" s="40" t="s">
        <v>162</v>
      </c>
      <c r="E196" s="28"/>
      <c r="F196" s="23">
        <v>200000</v>
      </c>
      <c r="G196" s="25">
        <f t="shared" si="29"/>
        <v>200000</v>
      </c>
    </row>
    <row r="197" spans="1:7" ht="84" x14ac:dyDescent="0.2">
      <c r="A197" s="10" t="str">
        <f t="shared" si="30"/>
        <v>Amenities (players toilet/showers)</v>
      </c>
      <c r="B197" s="119" t="str">
        <f t="shared" si="31"/>
        <v>Provide 2 sets of player amenities per playing field. Exclusive access to adjacent shower area (3 cubicle shower per set). Exclusive access to adjacent toilet facilities with hand basin (3 pans/1 basin per set – no urinals)</v>
      </c>
      <c r="C197" s="9" t="s">
        <v>180</v>
      </c>
      <c r="D197" s="40" t="s">
        <v>162</v>
      </c>
      <c r="E197" s="28"/>
      <c r="F197" s="23">
        <v>150000</v>
      </c>
      <c r="G197" s="25">
        <f t="shared" si="29"/>
        <v>150000</v>
      </c>
    </row>
    <row r="198" spans="1:7" ht="60" x14ac:dyDescent="0.2">
      <c r="A198" s="10" t="str">
        <f t="shared" si="30"/>
        <v>Umpires room</v>
      </c>
      <c r="B198" s="119" t="str">
        <f t="shared" si="31"/>
        <v>1 lockable change room per facility including bench seating and coat hooks. Access within the building to lockable shower and lockable toilet with hand basin</v>
      </c>
      <c r="C198" s="9" t="s">
        <v>226</v>
      </c>
      <c r="D198" s="40" t="s">
        <v>159</v>
      </c>
      <c r="E198" s="28"/>
      <c r="F198" s="23"/>
      <c r="G198" s="25">
        <f t="shared" si="29"/>
        <v>0</v>
      </c>
    </row>
    <row r="199" spans="1:7" ht="48" x14ac:dyDescent="0.2">
      <c r="A199" s="10" t="str">
        <f t="shared" si="30"/>
        <v>First aid/medical room</v>
      </c>
      <c r="B199" s="119" t="str">
        <f t="shared" si="31"/>
        <v>Provision of sink/wash basin. Accessible emergency access. Positioned near change rooms. May be shared as office/ meeting room</v>
      </c>
      <c r="C199" s="9" t="s">
        <v>226</v>
      </c>
      <c r="D199" s="40" t="s">
        <v>159</v>
      </c>
      <c r="E199" s="28"/>
      <c r="F199" s="23"/>
      <c r="G199" s="25">
        <f t="shared" si="29"/>
        <v>0</v>
      </c>
    </row>
    <row r="200" spans="1:7" ht="48" x14ac:dyDescent="0.2">
      <c r="A200" s="10" t="str">
        <f t="shared" si="30"/>
        <v>Office/meeting room</v>
      </c>
      <c r="B200" s="119" t="str">
        <f t="shared" si="31"/>
        <v>Access to broadband internet and telecommunications. Appropriate shelving and computer space. May be shared as first aid/medical room</v>
      </c>
      <c r="C200" s="9" t="s">
        <v>219</v>
      </c>
      <c r="D200" s="40" t="s">
        <v>162</v>
      </c>
      <c r="E200" s="28"/>
      <c r="F200" s="23">
        <v>50000</v>
      </c>
      <c r="G200" s="25">
        <f t="shared" si="29"/>
        <v>50000</v>
      </c>
    </row>
    <row r="201" spans="1:7" ht="108" x14ac:dyDescent="0.2">
      <c r="A201" s="10" t="str">
        <f t="shared" si="30"/>
        <v>Kitchen/kiosk</v>
      </c>
      <c r="B201" s="119" t="str">
        <f t="shared" si="31"/>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201" s="9" t="s">
        <v>231</v>
      </c>
      <c r="D201" s="40" t="s">
        <v>225</v>
      </c>
      <c r="E201" s="28"/>
      <c r="F201" s="23">
        <v>150000</v>
      </c>
      <c r="G201" s="25">
        <f t="shared" si="29"/>
        <v>150000</v>
      </c>
    </row>
    <row r="202" spans="1:7" ht="36" x14ac:dyDescent="0.2">
      <c r="A202" s="10" t="str">
        <f t="shared" si="30"/>
        <v>Social area</v>
      </c>
      <c r="B202" s="119" t="str">
        <f t="shared" si="31"/>
        <v>Provision of interface with kitchen servery. Some undercover viewing area to reserve</v>
      </c>
      <c r="C202" s="9" t="s">
        <v>232</v>
      </c>
      <c r="D202" s="40" t="s">
        <v>225</v>
      </c>
      <c r="E202" s="28">
        <v>50000</v>
      </c>
      <c r="F202" s="23"/>
      <c r="G202" s="25">
        <f t="shared" si="29"/>
        <v>50000</v>
      </c>
    </row>
    <row r="203" spans="1:7" x14ac:dyDescent="0.2">
      <c r="A203" s="10" t="str">
        <f t="shared" si="30"/>
        <v>Storage</v>
      </c>
      <c r="B203" s="119" t="str">
        <f t="shared" si="31"/>
        <v>Adequate shelving and storage space</v>
      </c>
      <c r="C203" s="9" t="s">
        <v>226</v>
      </c>
      <c r="D203" s="40" t="s">
        <v>159</v>
      </c>
      <c r="E203" s="28"/>
      <c r="F203" s="23"/>
      <c r="G203" s="25">
        <f t="shared" si="29"/>
        <v>0</v>
      </c>
    </row>
    <row r="204" spans="1:7" ht="36" x14ac:dyDescent="0.2">
      <c r="A204" s="10" t="str">
        <f t="shared" si="30"/>
        <v>Internal/external public toilets</v>
      </c>
      <c r="B204" s="119" t="str">
        <f t="shared" si="31"/>
        <v>Access to male and female toilets or suitable unisex/family toilets with basin</v>
      </c>
      <c r="C204" s="9" t="s">
        <v>233</v>
      </c>
      <c r="D204" s="40" t="s">
        <v>159</v>
      </c>
      <c r="E204" s="28"/>
      <c r="F204" s="23"/>
      <c r="G204" s="25">
        <f t="shared" si="29"/>
        <v>0</v>
      </c>
    </row>
    <row r="205" spans="1:7" ht="24" x14ac:dyDescent="0.2">
      <c r="A205" s="10" t="str">
        <f t="shared" si="30"/>
        <v>Disabled toilet</v>
      </c>
      <c r="B205" s="119" t="str">
        <f t="shared" si="31"/>
        <v>Access to disabled toilet or suitable unisex/family  toilet with basin</v>
      </c>
      <c r="C205" s="9" t="s">
        <v>219</v>
      </c>
      <c r="D205" s="40" t="s">
        <v>225</v>
      </c>
      <c r="E205" s="28"/>
      <c r="F205" s="23">
        <v>30000</v>
      </c>
      <c r="G205" s="25">
        <f t="shared" si="29"/>
        <v>30000</v>
      </c>
    </row>
    <row r="206" spans="1:7" ht="36" x14ac:dyDescent="0.2">
      <c r="A206" s="10" t="str">
        <f t="shared" si="30"/>
        <v>Cleaners  Store</v>
      </c>
      <c r="B206" s="119" t="str">
        <f t="shared" si="31"/>
        <v>Secure space with drainage for storage of chemicals and sundry. Provision of cleaners sink, shelving and hooks</v>
      </c>
      <c r="C206" s="9" t="s">
        <v>234</v>
      </c>
      <c r="D206" s="40" t="s">
        <v>162</v>
      </c>
      <c r="E206" s="28"/>
      <c r="F206" s="23">
        <v>5000</v>
      </c>
      <c r="G206" s="25">
        <f t="shared" si="29"/>
        <v>5000</v>
      </c>
    </row>
    <row r="207" spans="1:7" x14ac:dyDescent="0.2">
      <c r="A207" s="10" t="str">
        <f t="shared" si="30"/>
        <v>Plant Room</v>
      </c>
      <c r="B207" s="119" t="str">
        <f t="shared" si="31"/>
        <v>-</v>
      </c>
      <c r="C207" s="9"/>
      <c r="D207" s="40" t="s">
        <v>159</v>
      </c>
      <c r="E207" s="28"/>
      <c r="F207" s="23"/>
      <c r="G207" s="25">
        <f t="shared" si="29"/>
        <v>0</v>
      </c>
    </row>
    <row r="208" spans="1:7" ht="24" x14ac:dyDescent="0.2">
      <c r="A208" s="10" t="str">
        <f t="shared" si="30"/>
        <v>Rubbish storage</v>
      </c>
      <c r="B208" s="119" t="str">
        <f t="shared" si="31"/>
        <v>Externally accessible and lockable to store rubbish/recycling</v>
      </c>
      <c r="C208" s="9" t="s">
        <v>235</v>
      </c>
      <c r="D208" s="40" t="s">
        <v>162</v>
      </c>
      <c r="E208" s="28"/>
      <c r="F208" s="23">
        <v>5000</v>
      </c>
      <c r="G208" s="25">
        <f t="shared" si="29"/>
        <v>5000</v>
      </c>
    </row>
    <row r="209" spans="1:7" ht="36" x14ac:dyDescent="0.2">
      <c r="A209" s="10" t="str">
        <f t="shared" si="30"/>
        <v>Spectator cover</v>
      </c>
      <c r="B209" s="119" t="str">
        <f t="shared" si="31"/>
        <v>Adequate space for viewing with sufficient protection from inclement weather. Interface with kitchen servery</v>
      </c>
      <c r="C209" s="9" t="s">
        <v>226</v>
      </c>
      <c r="D209" s="40" t="s">
        <v>159</v>
      </c>
      <c r="E209" s="28"/>
      <c r="F209" s="23"/>
      <c r="G209" s="25">
        <f t="shared" si="29"/>
        <v>0</v>
      </c>
    </row>
    <row r="210" spans="1:7" ht="15.75" thickBot="1" x14ac:dyDescent="0.25">
      <c r="A210" s="43"/>
      <c r="B210" s="44"/>
      <c r="C210" s="44"/>
      <c r="D210" s="45"/>
      <c r="E210" s="46">
        <f>SUM(E195:E209)</f>
        <v>50000</v>
      </c>
      <c r="F210" s="46">
        <f>SUM(F195:F209)</f>
        <v>615000</v>
      </c>
      <c r="G210" s="46">
        <f>SUM(G195:G209)</f>
        <v>665000</v>
      </c>
    </row>
    <row r="211" spans="1:7" ht="15.75" thickTop="1" x14ac:dyDescent="0.25">
      <c r="A211" s="109">
        <f>A193+1</f>
        <v>11</v>
      </c>
      <c r="B211" s="136" t="s">
        <v>60</v>
      </c>
      <c r="C211" s="138"/>
      <c r="D211" s="136" t="s">
        <v>49</v>
      </c>
      <c r="E211" s="137"/>
      <c r="F211" s="137"/>
      <c r="G211" s="138"/>
    </row>
    <row r="212" spans="1:7" x14ac:dyDescent="0.2">
      <c r="A212" s="4" t="s">
        <v>12</v>
      </c>
      <c r="B212" s="7" t="s">
        <v>13</v>
      </c>
      <c r="C212" s="5" t="s">
        <v>14</v>
      </c>
      <c r="D212" s="15" t="s">
        <v>9</v>
      </c>
      <c r="E212" s="21" t="s">
        <v>10</v>
      </c>
      <c r="F212" s="22" t="s">
        <v>8</v>
      </c>
      <c r="G212" s="22" t="s">
        <v>4</v>
      </c>
    </row>
    <row r="213" spans="1:7" ht="24" x14ac:dyDescent="0.2">
      <c r="A213" s="10" t="str">
        <f>A177</f>
        <v>Pavilion Access</v>
      </c>
      <c r="B213" s="119" t="str">
        <f>B177</f>
        <v>Access &amp; egress to be DDA, BCA compliant</v>
      </c>
      <c r="C213" s="9" t="s">
        <v>237</v>
      </c>
      <c r="D213" s="38" t="s">
        <v>159</v>
      </c>
      <c r="E213" s="23"/>
      <c r="F213" s="24"/>
      <c r="G213" s="25">
        <f t="shared" ref="G213:G227" si="32">SUM(E213:F213)</f>
        <v>0</v>
      </c>
    </row>
    <row r="214" spans="1:7" ht="60" x14ac:dyDescent="0.2">
      <c r="A214" s="10" t="str">
        <f t="shared" ref="A214:A227" si="33">A178</f>
        <v>Multipurpose/ Change Rooms  Space</v>
      </c>
      <c r="B214" s="119" t="str">
        <f t="shared" ref="B214:B227" si="34">B178</f>
        <v>Provide 2 change rooms per playing field including bench seating and coat hooks
Area dependent on sport played at reserve</v>
      </c>
      <c r="C214" s="9" t="s">
        <v>238</v>
      </c>
      <c r="D214" s="38" t="s">
        <v>225</v>
      </c>
      <c r="E214" s="23"/>
      <c r="F214" s="24">
        <v>15000</v>
      </c>
      <c r="G214" s="25">
        <f t="shared" si="32"/>
        <v>15000</v>
      </c>
    </row>
    <row r="215" spans="1:7" ht="84" x14ac:dyDescent="0.2">
      <c r="A215" s="10" t="str">
        <f t="shared" si="33"/>
        <v>Amenities (players toilet/showers)</v>
      </c>
      <c r="B215" s="119" t="str">
        <f t="shared" si="34"/>
        <v>Provide 2 sets of player amenities per playing field. Exclusive access to adjacent shower area (3 cubicle shower per set). Exclusive access to adjacent toilet facilities with hand basin (3 pans/1 basin per set – no urinals)</v>
      </c>
      <c r="C215" s="9" t="s">
        <v>239</v>
      </c>
      <c r="D215" s="38" t="s">
        <v>225</v>
      </c>
      <c r="E215" s="23"/>
      <c r="F215" s="24">
        <v>100000</v>
      </c>
      <c r="G215" s="25">
        <f t="shared" si="32"/>
        <v>100000</v>
      </c>
    </row>
    <row r="216" spans="1:7" ht="60" x14ac:dyDescent="0.2">
      <c r="A216" s="10" t="str">
        <f t="shared" si="33"/>
        <v>Umpires room</v>
      </c>
      <c r="B216" s="119" t="str">
        <f t="shared" si="34"/>
        <v>1 lockable change room per facility including bench seating and coat hooks. Access within the building to lockable shower and lockable toilet with hand basin</v>
      </c>
      <c r="C216" s="9" t="s">
        <v>240</v>
      </c>
      <c r="D216" s="38" t="s">
        <v>162</v>
      </c>
      <c r="E216" s="23">
        <v>30000</v>
      </c>
      <c r="F216" s="24">
        <v>30000</v>
      </c>
      <c r="G216" s="25">
        <f t="shared" si="32"/>
        <v>60000</v>
      </c>
    </row>
    <row r="217" spans="1:7" ht="48" x14ac:dyDescent="0.2">
      <c r="A217" s="10" t="str">
        <f t="shared" si="33"/>
        <v>First aid/medical room</v>
      </c>
      <c r="B217" s="119" t="str">
        <f t="shared" si="34"/>
        <v>Provision of sink/wash basin. Accessible emergency access. Positioned near change rooms. May be shared as office/ meeting room</v>
      </c>
      <c r="C217" s="9" t="s">
        <v>228</v>
      </c>
      <c r="D217" s="38" t="s">
        <v>244</v>
      </c>
      <c r="E217" s="23"/>
      <c r="F217" s="24"/>
      <c r="G217" s="25">
        <f t="shared" si="32"/>
        <v>0</v>
      </c>
    </row>
    <row r="218" spans="1:7" ht="48" x14ac:dyDescent="0.2">
      <c r="A218" s="10" t="str">
        <f t="shared" si="33"/>
        <v>Office/meeting room</v>
      </c>
      <c r="B218" s="119" t="str">
        <f t="shared" si="34"/>
        <v>Access to broadband internet and telecommunications. Appropriate shelving and computer space. May be shared as first aid/medical room</v>
      </c>
      <c r="C218" s="9" t="s">
        <v>187</v>
      </c>
      <c r="D218" s="38" t="s">
        <v>162</v>
      </c>
      <c r="E218" s="23"/>
      <c r="F218" s="24">
        <v>60000</v>
      </c>
      <c r="G218" s="25">
        <f t="shared" si="32"/>
        <v>60000</v>
      </c>
    </row>
    <row r="219" spans="1:7" ht="108" x14ac:dyDescent="0.2">
      <c r="A219" s="10" t="str">
        <f t="shared" si="33"/>
        <v>Kitchen/kiosk</v>
      </c>
      <c r="B219" s="119" t="str">
        <f t="shared" si="34"/>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219" s="9" t="s">
        <v>242</v>
      </c>
      <c r="D219" s="38" t="s">
        <v>162</v>
      </c>
      <c r="E219" s="23">
        <v>15000</v>
      </c>
      <c r="F219" s="24"/>
      <c r="G219" s="25">
        <f t="shared" si="32"/>
        <v>15000</v>
      </c>
    </row>
    <row r="220" spans="1:7" ht="36" x14ac:dyDescent="0.2">
      <c r="A220" s="10" t="str">
        <f t="shared" si="33"/>
        <v>Social area</v>
      </c>
      <c r="B220" s="119" t="str">
        <f t="shared" si="34"/>
        <v>Provision of interface with kitchen servery. Some undercover viewing area to reserve</v>
      </c>
      <c r="C220" s="9" t="s">
        <v>293</v>
      </c>
      <c r="D220" s="38" t="s">
        <v>215</v>
      </c>
      <c r="E220" s="23"/>
      <c r="F220" s="24">
        <v>200000</v>
      </c>
      <c r="G220" s="25">
        <f t="shared" si="32"/>
        <v>200000</v>
      </c>
    </row>
    <row r="221" spans="1:7" x14ac:dyDescent="0.2">
      <c r="A221" s="10" t="str">
        <f t="shared" si="33"/>
        <v>Storage</v>
      </c>
      <c r="B221" s="119" t="str">
        <f t="shared" si="34"/>
        <v>Adequate shelving and storage space</v>
      </c>
      <c r="C221" s="9" t="s">
        <v>173</v>
      </c>
      <c r="D221" s="38" t="s">
        <v>244</v>
      </c>
      <c r="E221" s="23"/>
      <c r="F221" s="24"/>
      <c r="G221" s="25">
        <f t="shared" si="32"/>
        <v>0</v>
      </c>
    </row>
    <row r="222" spans="1:7" ht="36" x14ac:dyDescent="0.2">
      <c r="A222" s="10" t="str">
        <f t="shared" si="33"/>
        <v>Internal/external public toilets</v>
      </c>
      <c r="B222" s="119" t="str">
        <f t="shared" si="34"/>
        <v>Access to male and female toilets or suitable unisex/family toilets with basin</v>
      </c>
      <c r="C222" s="9" t="s">
        <v>294</v>
      </c>
      <c r="D222" s="38" t="s">
        <v>225</v>
      </c>
      <c r="E222" s="23"/>
      <c r="F222" s="24">
        <v>160000</v>
      </c>
      <c r="G222" s="25">
        <f t="shared" si="32"/>
        <v>160000</v>
      </c>
    </row>
    <row r="223" spans="1:7" ht="24" x14ac:dyDescent="0.2">
      <c r="A223" s="10" t="str">
        <f t="shared" si="33"/>
        <v>Disabled toilet</v>
      </c>
      <c r="B223" s="119" t="str">
        <f t="shared" si="34"/>
        <v>Access to disabled toilet or suitable unisex/family  toilet with basin</v>
      </c>
      <c r="C223" s="9" t="s">
        <v>173</v>
      </c>
      <c r="D223" s="38" t="s">
        <v>244</v>
      </c>
      <c r="E223" s="23"/>
      <c r="F223" s="24"/>
      <c r="G223" s="25">
        <f t="shared" si="32"/>
        <v>0</v>
      </c>
    </row>
    <row r="224" spans="1:7" ht="36" x14ac:dyDescent="0.2">
      <c r="A224" s="10" t="str">
        <f t="shared" si="33"/>
        <v>Cleaners  Store</v>
      </c>
      <c r="B224" s="119" t="str">
        <f t="shared" si="34"/>
        <v>Secure space with drainage for storage of chemicals and sundry. Provision of cleaners sink, shelving and hooks</v>
      </c>
      <c r="C224" s="9" t="s">
        <v>173</v>
      </c>
      <c r="D224" s="38" t="s">
        <v>244</v>
      </c>
      <c r="E224" s="23"/>
      <c r="F224" s="24"/>
      <c r="G224" s="25">
        <f t="shared" si="32"/>
        <v>0</v>
      </c>
    </row>
    <row r="225" spans="1:7" x14ac:dyDescent="0.2">
      <c r="A225" s="10" t="str">
        <f t="shared" si="33"/>
        <v>Plant Room</v>
      </c>
      <c r="B225" s="119" t="str">
        <f t="shared" si="34"/>
        <v>-</v>
      </c>
      <c r="C225" s="9" t="s">
        <v>243</v>
      </c>
      <c r="D225" s="38" t="s">
        <v>244</v>
      </c>
      <c r="E225" s="23"/>
      <c r="F225" s="24"/>
      <c r="G225" s="25">
        <f t="shared" si="32"/>
        <v>0</v>
      </c>
    </row>
    <row r="226" spans="1:7" ht="24" x14ac:dyDescent="0.2">
      <c r="A226" s="10" t="str">
        <f t="shared" si="33"/>
        <v>Rubbish storage</v>
      </c>
      <c r="B226" s="119" t="str">
        <f t="shared" si="34"/>
        <v>Externally accessible and lockable to store rubbish/recycling</v>
      </c>
      <c r="C226" s="9" t="s">
        <v>187</v>
      </c>
      <c r="D226" s="38" t="s">
        <v>162</v>
      </c>
      <c r="E226" s="23"/>
      <c r="F226" s="24">
        <v>5000</v>
      </c>
      <c r="G226" s="25">
        <f t="shared" si="32"/>
        <v>5000</v>
      </c>
    </row>
    <row r="227" spans="1:7" ht="36" x14ac:dyDescent="0.2">
      <c r="A227" s="10" t="str">
        <f t="shared" si="33"/>
        <v>Spectator cover</v>
      </c>
      <c r="B227" s="119" t="str">
        <f t="shared" si="34"/>
        <v>Adequate space for viewing with sufficient protection from inclement weather. Interface with kitchen servery</v>
      </c>
      <c r="C227" s="9" t="s">
        <v>173</v>
      </c>
      <c r="D227" s="38" t="s">
        <v>244</v>
      </c>
      <c r="E227" s="23"/>
      <c r="F227" s="24"/>
      <c r="G227" s="25">
        <f t="shared" si="32"/>
        <v>0</v>
      </c>
    </row>
    <row r="228" spans="1:7" ht="15.75" thickBot="1" x14ac:dyDescent="0.25">
      <c r="A228" s="43"/>
      <c r="B228" s="44"/>
      <c r="C228" s="44"/>
      <c r="D228" s="45"/>
      <c r="E228" s="46">
        <f>SUM(E213:E227)</f>
        <v>45000</v>
      </c>
      <c r="F228" s="46">
        <f>SUM(F213:F227)</f>
        <v>570000</v>
      </c>
      <c r="G228" s="46">
        <f>SUM(G213:G227)</f>
        <v>615000</v>
      </c>
    </row>
    <row r="229" spans="1:7" ht="15.75" thickTop="1" x14ac:dyDescent="0.25">
      <c r="A229" s="109">
        <f>A211+1</f>
        <v>12</v>
      </c>
      <c r="B229" s="136" t="s">
        <v>61</v>
      </c>
      <c r="C229" s="138"/>
      <c r="D229" s="136" t="s">
        <v>49</v>
      </c>
      <c r="E229" s="137"/>
      <c r="F229" s="137"/>
      <c r="G229" s="138"/>
    </row>
    <row r="230" spans="1:7" x14ac:dyDescent="0.2">
      <c r="A230" s="4" t="s">
        <v>12</v>
      </c>
      <c r="B230" s="7" t="s">
        <v>13</v>
      </c>
      <c r="C230" s="8" t="s">
        <v>14</v>
      </c>
      <c r="D230" s="15" t="s">
        <v>9</v>
      </c>
      <c r="E230" s="21" t="s">
        <v>10</v>
      </c>
      <c r="F230" s="22" t="s">
        <v>8</v>
      </c>
      <c r="G230" s="22" t="s">
        <v>4</v>
      </c>
    </row>
    <row r="231" spans="1:7" ht="24" x14ac:dyDescent="0.2">
      <c r="A231" s="10" t="str">
        <f>A213</f>
        <v>Pavilion Access</v>
      </c>
      <c r="B231" s="119" t="str">
        <f>B213</f>
        <v>Access &amp; egress to be DDA, BCA compliant</v>
      </c>
      <c r="C231" s="9"/>
      <c r="D231" s="37"/>
      <c r="E231" s="28"/>
      <c r="F231" s="23"/>
      <c r="G231" s="25">
        <f t="shared" ref="G231:G245" si="35">SUM(E231:F231)</f>
        <v>0</v>
      </c>
    </row>
    <row r="232" spans="1:7" ht="60" x14ac:dyDescent="0.2">
      <c r="A232" s="10" t="str">
        <f t="shared" ref="A232:A245" si="36">A214</f>
        <v>Multipurpose/ Change Rooms  Space</v>
      </c>
      <c r="B232" s="119" t="str">
        <f t="shared" ref="B232:B245" si="37">B214</f>
        <v>Provide 2 change rooms per playing field including bench seating and coat hooks
Area dependent on sport played at reserve</v>
      </c>
      <c r="C232" s="121" t="s">
        <v>295</v>
      </c>
      <c r="D232" s="37"/>
      <c r="E232" s="28"/>
      <c r="F232" s="23"/>
      <c r="G232" s="25">
        <f t="shared" si="35"/>
        <v>0</v>
      </c>
    </row>
    <row r="233" spans="1:7" ht="84" x14ac:dyDescent="0.2">
      <c r="A233" s="10" t="str">
        <f t="shared" si="36"/>
        <v>Amenities (players toilet/showers)</v>
      </c>
      <c r="B233" s="119" t="str">
        <f t="shared" si="37"/>
        <v>Provide 2 sets of player amenities per playing field. Exclusive access to adjacent shower area (3 cubicle shower per set). Exclusive access to adjacent toilet facilities with hand basin (3 pans/1 basin per set – no urinals)</v>
      </c>
      <c r="C233" s="9"/>
      <c r="D233" s="37"/>
      <c r="E233" s="28"/>
      <c r="F233" s="23"/>
      <c r="G233" s="25">
        <f t="shared" si="35"/>
        <v>0</v>
      </c>
    </row>
    <row r="234" spans="1:7" ht="60" x14ac:dyDescent="0.2">
      <c r="A234" s="10" t="str">
        <f t="shared" si="36"/>
        <v>Umpires room</v>
      </c>
      <c r="B234" s="119" t="str">
        <f t="shared" si="37"/>
        <v>1 lockable change room per facility including bench seating and coat hooks. Access within the building to lockable shower and lockable toilet with hand basin</v>
      </c>
      <c r="C234" s="9"/>
      <c r="D234" s="37"/>
      <c r="E234" s="28"/>
      <c r="F234" s="23"/>
      <c r="G234" s="25">
        <f t="shared" si="35"/>
        <v>0</v>
      </c>
    </row>
    <row r="235" spans="1:7" ht="48" x14ac:dyDescent="0.2">
      <c r="A235" s="10" t="str">
        <f t="shared" si="36"/>
        <v>First aid/medical room</v>
      </c>
      <c r="B235" s="119" t="str">
        <f t="shared" si="37"/>
        <v>Provision of sink/wash basin. Accessible emergency access. Positioned near change rooms. May be shared as office/ meeting room</v>
      </c>
      <c r="C235" s="9"/>
      <c r="D235" s="37"/>
      <c r="E235" s="28"/>
      <c r="F235" s="23"/>
      <c r="G235" s="25">
        <f t="shared" si="35"/>
        <v>0</v>
      </c>
    </row>
    <row r="236" spans="1:7" ht="48" x14ac:dyDescent="0.2">
      <c r="A236" s="10" t="str">
        <f t="shared" si="36"/>
        <v>Office/meeting room</v>
      </c>
      <c r="B236" s="119" t="str">
        <f t="shared" si="37"/>
        <v>Access to broadband internet and telecommunications. Appropriate shelving and computer space. May be shared as first aid/medical room</v>
      </c>
      <c r="C236" s="9"/>
      <c r="D236" s="37"/>
      <c r="E236" s="28"/>
      <c r="F236" s="23"/>
      <c r="G236" s="25">
        <f t="shared" si="35"/>
        <v>0</v>
      </c>
    </row>
    <row r="237" spans="1:7" ht="108" x14ac:dyDescent="0.2">
      <c r="A237" s="10" t="str">
        <f t="shared" si="36"/>
        <v>Kitchen/kiosk</v>
      </c>
      <c r="B237" s="119" t="str">
        <f t="shared" si="37"/>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237" s="9"/>
      <c r="D237" s="37"/>
      <c r="E237" s="28"/>
      <c r="F237" s="23"/>
      <c r="G237" s="25">
        <f t="shared" si="35"/>
        <v>0</v>
      </c>
    </row>
    <row r="238" spans="1:7" ht="36" x14ac:dyDescent="0.2">
      <c r="A238" s="10" t="str">
        <f t="shared" si="36"/>
        <v>Social area</v>
      </c>
      <c r="B238" s="119" t="str">
        <f t="shared" si="37"/>
        <v>Provision of interface with kitchen servery. Some undercover viewing area to reserve</v>
      </c>
      <c r="C238" s="9"/>
      <c r="D238" s="37"/>
      <c r="E238" s="28"/>
      <c r="F238" s="23"/>
      <c r="G238" s="25">
        <f t="shared" si="35"/>
        <v>0</v>
      </c>
    </row>
    <row r="239" spans="1:7" x14ac:dyDescent="0.2">
      <c r="A239" s="10" t="str">
        <f t="shared" si="36"/>
        <v>Storage</v>
      </c>
      <c r="B239" s="119" t="str">
        <f t="shared" si="37"/>
        <v>Adequate shelving and storage space</v>
      </c>
      <c r="C239" s="9"/>
      <c r="D239" s="37"/>
      <c r="E239" s="28"/>
      <c r="F239" s="23"/>
      <c r="G239" s="25">
        <f t="shared" si="35"/>
        <v>0</v>
      </c>
    </row>
    <row r="240" spans="1:7" ht="36" x14ac:dyDescent="0.2">
      <c r="A240" s="10" t="str">
        <f t="shared" si="36"/>
        <v>Internal/external public toilets</v>
      </c>
      <c r="B240" s="119" t="str">
        <f t="shared" si="37"/>
        <v>Access to male and female toilets or suitable unisex/family toilets with basin</v>
      </c>
      <c r="C240" s="9"/>
      <c r="D240" s="37"/>
      <c r="E240" s="28"/>
      <c r="F240" s="23"/>
      <c r="G240" s="25">
        <f t="shared" si="35"/>
        <v>0</v>
      </c>
    </row>
    <row r="241" spans="1:7" ht="24" x14ac:dyDescent="0.2">
      <c r="A241" s="10" t="str">
        <f t="shared" si="36"/>
        <v>Disabled toilet</v>
      </c>
      <c r="B241" s="119" t="str">
        <f t="shared" si="37"/>
        <v>Access to disabled toilet or suitable unisex/family  toilet with basin</v>
      </c>
      <c r="C241" s="9"/>
      <c r="D241" s="37"/>
      <c r="E241" s="28"/>
      <c r="F241" s="23"/>
      <c r="G241" s="25">
        <f t="shared" si="35"/>
        <v>0</v>
      </c>
    </row>
    <row r="242" spans="1:7" ht="36" x14ac:dyDescent="0.2">
      <c r="A242" s="10" t="str">
        <f t="shared" si="36"/>
        <v>Cleaners  Store</v>
      </c>
      <c r="B242" s="119" t="str">
        <f t="shared" si="37"/>
        <v>Secure space with drainage for storage of chemicals and sundry. Provision of cleaners sink, shelving and hooks</v>
      </c>
      <c r="C242" s="9"/>
      <c r="D242" s="37"/>
      <c r="E242" s="28"/>
      <c r="F242" s="23"/>
      <c r="G242" s="25">
        <f t="shared" si="35"/>
        <v>0</v>
      </c>
    </row>
    <row r="243" spans="1:7" x14ac:dyDescent="0.2">
      <c r="A243" s="10" t="str">
        <f t="shared" si="36"/>
        <v>Plant Room</v>
      </c>
      <c r="B243" s="119" t="str">
        <f t="shared" si="37"/>
        <v>-</v>
      </c>
      <c r="C243" s="9"/>
      <c r="D243" s="37"/>
      <c r="E243" s="28"/>
      <c r="F243" s="23"/>
      <c r="G243" s="25">
        <f t="shared" si="35"/>
        <v>0</v>
      </c>
    </row>
    <row r="244" spans="1:7" ht="24" x14ac:dyDescent="0.2">
      <c r="A244" s="10" t="str">
        <f t="shared" si="36"/>
        <v>Rubbish storage</v>
      </c>
      <c r="B244" s="119" t="str">
        <f t="shared" si="37"/>
        <v>Externally accessible and lockable to store rubbish/recycling</v>
      </c>
      <c r="C244" s="9"/>
      <c r="D244" s="37"/>
      <c r="E244" s="28"/>
      <c r="F244" s="23"/>
      <c r="G244" s="25">
        <f t="shared" si="35"/>
        <v>0</v>
      </c>
    </row>
    <row r="245" spans="1:7" ht="36" x14ac:dyDescent="0.2">
      <c r="A245" s="10" t="str">
        <f t="shared" si="36"/>
        <v>Spectator cover</v>
      </c>
      <c r="B245" s="119" t="str">
        <f t="shared" si="37"/>
        <v>Adequate space for viewing with sufficient protection from inclement weather. Interface with kitchen servery</v>
      </c>
      <c r="C245" s="9"/>
      <c r="D245" s="37"/>
      <c r="E245" s="28"/>
      <c r="F245" s="23"/>
      <c r="G245" s="25">
        <f t="shared" si="35"/>
        <v>0</v>
      </c>
    </row>
    <row r="246" spans="1:7" ht="15.75" thickBot="1" x14ac:dyDescent="0.25">
      <c r="A246" s="43"/>
      <c r="B246" s="44"/>
      <c r="C246" s="44"/>
      <c r="D246" s="45"/>
      <c r="E246" s="46">
        <f>SUM(E231:E245)</f>
        <v>0</v>
      </c>
      <c r="F246" s="46">
        <f>SUM(F231:F245)</f>
        <v>0</v>
      </c>
      <c r="G246" s="46">
        <f>SUM(G231:G245)</f>
        <v>0</v>
      </c>
    </row>
    <row r="247" spans="1:7" ht="15.75" thickTop="1" x14ac:dyDescent="0.25">
      <c r="A247" s="109">
        <f>A229+1</f>
        <v>13</v>
      </c>
      <c r="B247" s="136" t="s">
        <v>62</v>
      </c>
      <c r="C247" s="138"/>
      <c r="D247" s="136" t="s">
        <v>49</v>
      </c>
      <c r="E247" s="137"/>
      <c r="F247" s="137"/>
      <c r="G247" s="138"/>
    </row>
    <row r="248" spans="1:7" x14ac:dyDescent="0.2">
      <c r="A248" s="4" t="s">
        <v>12</v>
      </c>
      <c r="B248" s="4" t="s">
        <v>13</v>
      </c>
      <c r="C248" s="5" t="s">
        <v>14</v>
      </c>
      <c r="D248" s="15" t="s">
        <v>9</v>
      </c>
      <c r="E248" s="21" t="s">
        <v>10</v>
      </c>
      <c r="F248" s="22" t="s">
        <v>8</v>
      </c>
      <c r="G248" s="22" t="s">
        <v>4</v>
      </c>
    </row>
    <row r="249" spans="1:7" ht="24" x14ac:dyDescent="0.2">
      <c r="A249" s="117" t="str">
        <f>A231</f>
        <v>Pavilion Access</v>
      </c>
      <c r="B249" s="119" t="str">
        <f>B231</f>
        <v>Access &amp; egress to be DDA, BCA compliant</v>
      </c>
      <c r="C249" s="9" t="s">
        <v>245</v>
      </c>
      <c r="D249" s="37" t="s">
        <v>162</v>
      </c>
      <c r="E249" s="28"/>
      <c r="F249" s="23">
        <v>15000</v>
      </c>
      <c r="G249" s="25">
        <f t="shared" ref="G249:G263" si="38">SUM(E249:F249)</f>
        <v>15000</v>
      </c>
    </row>
    <row r="250" spans="1:7" ht="60" x14ac:dyDescent="0.2">
      <c r="A250" s="10" t="s">
        <v>24</v>
      </c>
      <c r="B250" s="119" t="str">
        <f t="shared" ref="B250:B263" si="39">B232</f>
        <v>Provide 2 change rooms per playing field including bench seating and coat hooks
Area dependent on sport played at reserve</v>
      </c>
      <c r="C250" s="9" t="s">
        <v>296</v>
      </c>
      <c r="D250" s="37" t="s">
        <v>244</v>
      </c>
      <c r="E250" s="28"/>
      <c r="F250" s="23"/>
      <c r="G250" s="25">
        <f t="shared" si="38"/>
        <v>0</v>
      </c>
    </row>
    <row r="251" spans="1:7" ht="84" x14ac:dyDescent="0.2">
      <c r="A251" s="10" t="str">
        <f t="shared" ref="A251:A263" si="40">A233</f>
        <v>Amenities (players toilet/showers)</v>
      </c>
      <c r="B251" s="119" t="str">
        <f t="shared" si="39"/>
        <v>Provide 2 sets of player amenities per playing field. Exclusive access to adjacent shower area (3 cubicle shower per set). Exclusive access to adjacent toilet facilities with hand basin (3 pans/1 basin per set – no urinals)</v>
      </c>
      <c r="C251" s="9" t="s">
        <v>297</v>
      </c>
      <c r="D251" s="37" t="s">
        <v>215</v>
      </c>
      <c r="E251" s="28"/>
      <c r="F251" s="23">
        <v>100000</v>
      </c>
      <c r="G251" s="25">
        <f t="shared" si="38"/>
        <v>100000</v>
      </c>
    </row>
    <row r="252" spans="1:7" ht="60" x14ac:dyDescent="0.2">
      <c r="A252" s="10" t="str">
        <f t="shared" si="40"/>
        <v>Umpires room</v>
      </c>
      <c r="B252" s="119" t="str">
        <f t="shared" si="39"/>
        <v>1 lockable change room per facility including bench seating and coat hooks. Access within the building to lockable shower and lockable toilet with hand basin</v>
      </c>
      <c r="C252" s="9" t="s">
        <v>298</v>
      </c>
      <c r="D252" s="37" t="s">
        <v>225</v>
      </c>
      <c r="E252" s="28"/>
      <c r="F252" s="23">
        <v>60000</v>
      </c>
      <c r="G252" s="25">
        <f t="shared" si="38"/>
        <v>60000</v>
      </c>
    </row>
    <row r="253" spans="1:7" ht="48" x14ac:dyDescent="0.2">
      <c r="A253" s="10" t="str">
        <f t="shared" si="40"/>
        <v>First aid/medical room</v>
      </c>
      <c r="B253" s="119" t="str">
        <f t="shared" si="39"/>
        <v>Provision of sink/wash basin. Accessible emergency access. Positioned near change rooms. May be shared as office/ meeting room</v>
      </c>
      <c r="C253" s="9" t="s">
        <v>299</v>
      </c>
      <c r="D253" s="37" t="s">
        <v>215</v>
      </c>
      <c r="E253" s="28"/>
      <c r="F253" s="23">
        <v>60000</v>
      </c>
      <c r="G253" s="25">
        <f t="shared" si="38"/>
        <v>60000</v>
      </c>
    </row>
    <row r="254" spans="1:7" ht="48" x14ac:dyDescent="0.2">
      <c r="A254" s="10" t="str">
        <f t="shared" si="40"/>
        <v>Office/meeting room</v>
      </c>
      <c r="B254" s="119" t="str">
        <f t="shared" si="39"/>
        <v>Access to broadband internet and telecommunications. Appropriate shelving and computer space. May be shared as first aid/medical room</v>
      </c>
      <c r="C254" s="9" t="s">
        <v>299</v>
      </c>
      <c r="D254" s="37" t="s">
        <v>215</v>
      </c>
      <c r="E254" s="28"/>
      <c r="F254" s="23">
        <v>60000</v>
      </c>
      <c r="G254" s="25">
        <f t="shared" si="38"/>
        <v>60000</v>
      </c>
    </row>
    <row r="255" spans="1:7" ht="108" x14ac:dyDescent="0.2">
      <c r="A255" s="10" t="str">
        <f t="shared" si="40"/>
        <v>Kitchen/kiosk</v>
      </c>
      <c r="B255" s="119" t="str">
        <f t="shared" si="39"/>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255" s="9" t="s">
        <v>300</v>
      </c>
      <c r="D255" s="37" t="s">
        <v>215</v>
      </c>
      <c r="E255" s="28"/>
      <c r="F255" s="23">
        <v>50000</v>
      </c>
      <c r="G255" s="25">
        <f t="shared" si="38"/>
        <v>50000</v>
      </c>
    </row>
    <row r="256" spans="1:7" ht="36" x14ac:dyDescent="0.2">
      <c r="A256" s="10" t="str">
        <f t="shared" si="40"/>
        <v>Social area</v>
      </c>
      <c r="B256" s="119" t="str">
        <f t="shared" si="39"/>
        <v>Provision of interface with kitchen servery. Some undercover viewing area to reserve</v>
      </c>
      <c r="C256" s="9" t="s">
        <v>246</v>
      </c>
      <c r="D256" s="37" t="s">
        <v>215</v>
      </c>
      <c r="E256" s="28"/>
      <c r="F256" s="23">
        <v>150000</v>
      </c>
      <c r="G256" s="25">
        <f t="shared" si="38"/>
        <v>150000</v>
      </c>
    </row>
    <row r="257" spans="1:7" x14ac:dyDescent="0.2">
      <c r="A257" s="10" t="str">
        <f t="shared" si="40"/>
        <v>Storage</v>
      </c>
      <c r="B257" s="119" t="str">
        <f t="shared" si="39"/>
        <v>Adequate shelving and storage space</v>
      </c>
      <c r="C257" s="9" t="s">
        <v>247</v>
      </c>
      <c r="D257" s="37" t="s">
        <v>225</v>
      </c>
      <c r="E257" s="28"/>
      <c r="F257" s="23">
        <v>60000</v>
      </c>
      <c r="G257" s="25">
        <f t="shared" si="38"/>
        <v>60000</v>
      </c>
    </row>
    <row r="258" spans="1:7" ht="36" x14ac:dyDescent="0.2">
      <c r="A258" s="10" t="str">
        <f t="shared" si="40"/>
        <v>Internal/external public toilets</v>
      </c>
      <c r="B258" s="119" t="str">
        <f t="shared" si="39"/>
        <v>Access to male and female toilets or suitable unisex/family toilets with basin</v>
      </c>
      <c r="C258" s="9" t="s">
        <v>248</v>
      </c>
      <c r="D258" s="37" t="s">
        <v>215</v>
      </c>
      <c r="E258" s="28"/>
      <c r="F258" s="23">
        <v>160000</v>
      </c>
      <c r="G258" s="25">
        <f t="shared" si="38"/>
        <v>160000</v>
      </c>
    </row>
    <row r="259" spans="1:7" ht="24" x14ac:dyDescent="0.2">
      <c r="A259" s="10" t="str">
        <f t="shared" si="40"/>
        <v>Disabled toilet</v>
      </c>
      <c r="B259" s="119" t="str">
        <f t="shared" si="39"/>
        <v>Access to disabled toilet or suitable unisex/family  toilet with basin</v>
      </c>
      <c r="C259" s="9" t="s">
        <v>246</v>
      </c>
      <c r="D259" s="37" t="s">
        <v>225</v>
      </c>
      <c r="E259" s="28"/>
      <c r="F259" s="23">
        <v>30000</v>
      </c>
      <c r="G259" s="25">
        <f t="shared" si="38"/>
        <v>30000</v>
      </c>
    </row>
    <row r="260" spans="1:7" ht="36" x14ac:dyDescent="0.2">
      <c r="A260" s="10" t="str">
        <f t="shared" si="40"/>
        <v>Cleaners  Store</v>
      </c>
      <c r="B260" s="119" t="str">
        <f t="shared" si="39"/>
        <v>Secure space with drainage for storage of chemicals and sundry. Provision of cleaners sink, shelving and hooks</v>
      </c>
      <c r="C260" s="9" t="s">
        <v>299</v>
      </c>
      <c r="D260" s="37" t="s">
        <v>162</v>
      </c>
      <c r="E260" s="28"/>
      <c r="F260" s="23">
        <v>20000</v>
      </c>
      <c r="G260" s="25">
        <f t="shared" si="38"/>
        <v>20000</v>
      </c>
    </row>
    <row r="261" spans="1:7" x14ac:dyDescent="0.2">
      <c r="A261" s="10" t="str">
        <f t="shared" si="40"/>
        <v>Plant Room</v>
      </c>
      <c r="B261" s="119" t="str">
        <f t="shared" si="39"/>
        <v>-</v>
      </c>
      <c r="C261" s="9" t="s">
        <v>244</v>
      </c>
      <c r="D261" s="37"/>
      <c r="E261" s="28"/>
      <c r="F261" s="23"/>
      <c r="G261" s="25">
        <f t="shared" si="38"/>
        <v>0</v>
      </c>
    </row>
    <row r="262" spans="1:7" ht="24" x14ac:dyDescent="0.2">
      <c r="A262" s="10" t="str">
        <f t="shared" si="40"/>
        <v>Rubbish storage</v>
      </c>
      <c r="B262" s="119" t="str">
        <f t="shared" si="39"/>
        <v>Externally accessible and lockable to store rubbish/recycling</v>
      </c>
      <c r="C262" s="9" t="s">
        <v>301</v>
      </c>
      <c r="D262" s="37" t="s">
        <v>225</v>
      </c>
      <c r="E262" s="28"/>
      <c r="F262" s="23">
        <v>5000</v>
      </c>
      <c r="G262" s="25">
        <f t="shared" si="38"/>
        <v>5000</v>
      </c>
    </row>
    <row r="263" spans="1:7" ht="36" x14ac:dyDescent="0.2">
      <c r="A263" s="10" t="str">
        <f t="shared" si="40"/>
        <v>Spectator cover</v>
      </c>
      <c r="B263" s="119" t="str">
        <f t="shared" si="39"/>
        <v>Adequate space for viewing with sufficient protection from inclement weather. Interface with kitchen servery</v>
      </c>
      <c r="C263" s="9" t="s">
        <v>249</v>
      </c>
      <c r="D263" s="37" t="s">
        <v>162</v>
      </c>
      <c r="E263" s="28">
        <v>20000</v>
      </c>
      <c r="F263" s="23">
        <v>20000</v>
      </c>
      <c r="G263" s="25">
        <f t="shared" si="38"/>
        <v>40000</v>
      </c>
    </row>
    <row r="264" spans="1:7" ht="15.75" thickBot="1" x14ac:dyDescent="0.25">
      <c r="A264" s="43"/>
      <c r="B264" s="44"/>
      <c r="C264" s="44"/>
      <c r="D264" s="45"/>
      <c r="E264" s="46">
        <f>SUM(E249:E263)</f>
        <v>20000</v>
      </c>
      <c r="F264" s="46">
        <f>SUM(F249:F263)</f>
        <v>790000</v>
      </c>
      <c r="G264" s="46">
        <f>SUM(G249:G263)</f>
        <v>810000</v>
      </c>
    </row>
    <row r="265" spans="1:7" ht="15.75" thickTop="1" x14ac:dyDescent="0.25">
      <c r="A265" s="109">
        <f>A247+1</f>
        <v>14</v>
      </c>
      <c r="B265" s="136" t="s">
        <v>63</v>
      </c>
      <c r="C265" s="138"/>
      <c r="D265" s="136" t="s">
        <v>49</v>
      </c>
      <c r="E265" s="137"/>
      <c r="F265" s="137"/>
      <c r="G265" s="138"/>
    </row>
    <row r="266" spans="1:7" x14ac:dyDescent="0.2">
      <c r="A266" s="4" t="s">
        <v>12</v>
      </c>
      <c r="B266" s="7" t="s">
        <v>13</v>
      </c>
      <c r="C266" s="8" t="s">
        <v>14</v>
      </c>
      <c r="D266" s="15" t="s">
        <v>9</v>
      </c>
      <c r="E266" s="21" t="s">
        <v>10</v>
      </c>
      <c r="F266" s="22" t="s">
        <v>8</v>
      </c>
      <c r="G266" s="22" t="s">
        <v>4</v>
      </c>
    </row>
    <row r="267" spans="1:7" ht="24" x14ac:dyDescent="0.2">
      <c r="A267" s="10" t="str">
        <f>A249</f>
        <v>Pavilion Access</v>
      </c>
      <c r="B267" s="119" t="str">
        <f>B249</f>
        <v>Access &amp; egress to be DDA, BCA compliant</v>
      </c>
      <c r="C267" s="9" t="s">
        <v>302</v>
      </c>
      <c r="D267" s="37" t="s">
        <v>215</v>
      </c>
      <c r="E267" s="28"/>
      <c r="F267" s="23">
        <v>40000</v>
      </c>
      <c r="G267" s="25">
        <f t="shared" ref="G267:G281" si="41">SUM(E267:F267)</f>
        <v>40000</v>
      </c>
    </row>
    <row r="268" spans="1:7" ht="60" x14ac:dyDescent="0.2">
      <c r="A268" s="10" t="str">
        <f t="shared" ref="A268:A281" si="42">A250</f>
        <v>Changerooms (Home &amp; Away)</v>
      </c>
      <c r="B268" s="119" t="str">
        <f t="shared" ref="B268:B281" si="43">B250</f>
        <v>Provide 2 change rooms per playing field including bench seating and coat hooks
Area dependent on sport played at reserve</v>
      </c>
      <c r="C268" s="9" t="s">
        <v>303</v>
      </c>
      <c r="D268" s="37" t="s">
        <v>215</v>
      </c>
      <c r="E268" s="28"/>
      <c r="F268" s="23">
        <v>200000</v>
      </c>
      <c r="G268" s="25">
        <f t="shared" si="41"/>
        <v>200000</v>
      </c>
    </row>
    <row r="269" spans="1:7" ht="84" x14ac:dyDescent="0.2">
      <c r="A269" s="10" t="str">
        <f t="shared" si="42"/>
        <v>Amenities (players toilet/showers)</v>
      </c>
      <c r="B269" s="119" t="str">
        <f t="shared" si="43"/>
        <v>Provide 2 sets of player amenities per playing field. Exclusive access to adjacent shower area (3 cubicle shower per set). Exclusive access to adjacent toilet facilities with hand basin (3 pans/1 basin per set – no urinals)</v>
      </c>
      <c r="C269" s="9" t="s">
        <v>304</v>
      </c>
      <c r="D269" s="37" t="s">
        <v>215</v>
      </c>
      <c r="E269" s="28"/>
      <c r="F269" s="23">
        <v>100000</v>
      </c>
      <c r="G269" s="25">
        <f t="shared" si="41"/>
        <v>100000</v>
      </c>
    </row>
    <row r="270" spans="1:7" ht="60" x14ac:dyDescent="0.2">
      <c r="A270" s="10" t="str">
        <f t="shared" si="42"/>
        <v>Umpires room</v>
      </c>
      <c r="B270" s="119" t="str">
        <f t="shared" si="43"/>
        <v>1 lockable change room per facility including bench seating and coat hooks. Access within the building to lockable shower and lockable toilet with hand basin</v>
      </c>
      <c r="C270" s="9" t="s">
        <v>305</v>
      </c>
      <c r="D270" s="37" t="s">
        <v>215</v>
      </c>
      <c r="E270" s="28"/>
      <c r="F270" s="23">
        <v>60000</v>
      </c>
      <c r="G270" s="25">
        <f t="shared" si="41"/>
        <v>60000</v>
      </c>
    </row>
    <row r="271" spans="1:7" ht="48" x14ac:dyDescent="0.2">
      <c r="A271" s="10" t="str">
        <f t="shared" si="42"/>
        <v>First aid/medical room</v>
      </c>
      <c r="B271" s="119" t="str">
        <f t="shared" si="43"/>
        <v>Provision of sink/wash basin. Accessible emergency access. Positioned near change rooms. May be shared as office/ meeting room</v>
      </c>
      <c r="C271" s="9" t="s">
        <v>306</v>
      </c>
      <c r="D271" s="37" t="s">
        <v>225</v>
      </c>
      <c r="E271" s="28"/>
      <c r="F271" s="23">
        <v>20000</v>
      </c>
      <c r="G271" s="25">
        <f t="shared" si="41"/>
        <v>20000</v>
      </c>
    </row>
    <row r="272" spans="1:7" ht="48" x14ac:dyDescent="0.2">
      <c r="A272" s="10" t="str">
        <f t="shared" si="42"/>
        <v>Office/meeting room</v>
      </c>
      <c r="B272" s="119" t="str">
        <f t="shared" si="43"/>
        <v>Access to broadband internet and telecommunications. Appropriate shelving and computer space. May be shared as first aid/medical room</v>
      </c>
      <c r="C272" s="9" t="s">
        <v>305</v>
      </c>
      <c r="D272" s="37" t="s">
        <v>225</v>
      </c>
      <c r="E272" s="28"/>
      <c r="F272" s="23">
        <v>20000</v>
      </c>
      <c r="G272" s="25">
        <f t="shared" si="41"/>
        <v>20000</v>
      </c>
    </row>
    <row r="273" spans="1:7" ht="108" x14ac:dyDescent="0.2">
      <c r="A273" s="10" t="str">
        <f t="shared" si="42"/>
        <v>Kitchen/kiosk</v>
      </c>
      <c r="B273" s="119" t="str">
        <f t="shared" si="43"/>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273" s="9" t="s">
        <v>305</v>
      </c>
      <c r="D273" s="37" t="s">
        <v>215</v>
      </c>
      <c r="E273" s="28"/>
      <c r="F273" s="23">
        <v>80000</v>
      </c>
      <c r="G273" s="25">
        <f t="shared" si="41"/>
        <v>80000</v>
      </c>
    </row>
    <row r="274" spans="1:7" ht="36" x14ac:dyDescent="0.2">
      <c r="A274" s="10" t="str">
        <f t="shared" si="42"/>
        <v>Social area</v>
      </c>
      <c r="B274" s="119" t="str">
        <f t="shared" si="43"/>
        <v>Provision of interface with kitchen servery. Some undercover viewing area to reserve</v>
      </c>
      <c r="C274" s="9" t="s">
        <v>305</v>
      </c>
      <c r="D274" s="37" t="s">
        <v>215</v>
      </c>
      <c r="E274" s="28"/>
      <c r="F274" s="23">
        <v>80000</v>
      </c>
      <c r="G274" s="25">
        <f t="shared" si="41"/>
        <v>80000</v>
      </c>
    </row>
    <row r="275" spans="1:7" x14ac:dyDescent="0.2">
      <c r="A275" s="10" t="str">
        <f t="shared" si="42"/>
        <v>Storage</v>
      </c>
      <c r="B275" s="119" t="str">
        <f t="shared" si="43"/>
        <v>Adequate shelving and storage space</v>
      </c>
      <c r="C275" s="9" t="s">
        <v>305</v>
      </c>
      <c r="D275" s="37" t="s">
        <v>215</v>
      </c>
      <c r="E275" s="28"/>
      <c r="F275" s="23">
        <v>20000</v>
      </c>
      <c r="G275" s="25">
        <f t="shared" si="41"/>
        <v>20000</v>
      </c>
    </row>
    <row r="276" spans="1:7" ht="36" x14ac:dyDescent="0.2">
      <c r="A276" s="10" t="str">
        <f t="shared" si="42"/>
        <v>Internal/external public toilets</v>
      </c>
      <c r="B276" s="119" t="str">
        <f t="shared" si="43"/>
        <v>Access to male and female toilets or suitable unisex/family toilets with basin</v>
      </c>
      <c r="C276" s="9" t="s">
        <v>307</v>
      </c>
      <c r="D276" s="37" t="s">
        <v>225</v>
      </c>
      <c r="E276" s="28"/>
      <c r="F276" s="23">
        <v>160000</v>
      </c>
      <c r="G276" s="25">
        <f t="shared" si="41"/>
        <v>160000</v>
      </c>
    </row>
    <row r="277" spans="1:7" ht="24" x14ac:dyDescent="0.2">
      <c r="A277" s="10" t="str">
        <f t="shared" si="42"/>
        <v>Disabled toilet</v>
      </c>
      <c r="B277" s="119" t="str">
        <f t="shared" si="43"/>
        <v>Access to disabled toilet or suitable unisex/family  toilet with basin</v>
      </c>
      <c r="C277" s="9" t="s">
        <v>305</v>
      </c>
      <c r="D277" s="37" t="s">
        <v>215</v>
      </c>
      <c r="E277" s="28"/>
      <c r="F277" s="23">
        <v>30000</v>
      </c>
      <c r="G277" s="25">
        <f t="shared" si="41"/>
        <v>30000</v>
      </c>
    </row>
    <row r="278" spans="1:7" ht="36" x14ac:dyDescent="0.2">
      <c r="A278" s="10" t="str">
        <f t="shared" si="42"/>
        <v>Cleaners  Store</v>
      </c>
      <c r="B278" s="119" t="str">
        <f t="shared" si="43"/>
        <v>Secure space with drainage for storage of chemicals and sundry. Provision of cleaners sink, shelving and hooks</v>
      </c>
      <c r="C278" s="9" t="s">
        <v>305</v>
      </c>
      <c r="D278" s="37" t="s">
        <v>225</v>
      </c>
      <c r="E278" s="28"/>
      <c r="F278" s="23">
        <v>10000</v>
      </c>
      <c r="G278" s="25">
        <f t="shared" si="41"/>
        <v>10000</v>
      </c>
    </row>
    <row r="279" spans="1:7" x14ac:dyDescent="0.2">
      <c r="A279" s="10" t="str">
        <f t="shared" si="42"/>
        <v>Plant Room</v>
      </c>
      <c r="B279" s="119" t="str">
        <f t="shared" si="43"/>
        <v>-</v>
      </c>
      <c r="C279" s="9"/>
      <c r="D279" s="37"/>
      <c r="E279" s="28"/>
      <c r="F279" s="23"/>
      <c r="G279" s="25">
        <f t="shared" si="41"/>
        <v>0</v>
      </c>
    </row>
    <row r="280" spans="1:7" ht="24" x14ac:dyDescent="0.2">
      <c r="A280" s="10" t="str">
        <f t="shared" si="42"/>
        <v>Rubbish storage</v>
      </c>
      <c r="B280" s="119" t="str">
        <f t="shared" si="43"/>
        <v>Externally accessible and lockable to store rubbish/recycling</v>
      </c>
      <c r="C280" s="9" t="s">
        <v>305</v>
      </c>
      <c r="D280" s="37" t="s">
        <v>162</v>
      </c>
      <c r="E280" s="28"/>
      <c r="F280" s="23">
        <v>5000</v>
      </c>
      <c r="G280" s="25">
        <f t="shared" si="41"/>
        <v>5000</v>
      </c>
    </row>
    <row r="281" spans="1:7" ht="36" x14ac:dyDescent="0.2">
      <c r="A281" s="10" t="str">
        <f t="shared" si="42"/>
        <v>Spectator cover</v>
      </c>
      <c r="B281" s="119" t="str">
        <f t="shared" si="43"/>
        <v>Adequate space for viewing with sufficient protection from inclement weather. Interface with kitchen servery</v>
      </c>
      <c r="C281" s="9" t="s">
        <v>249</v>
      </c>
      <c r="D281" s="37" t="s">
        <v>162</v>
      </c>
      <c r="E281" s="28">
        <v>20000</v>
      </c>
      <c r="F281" s="23">
        <v>20000</v>
      </c>
      <c r="G281" s="25">
        <f t="shared" si="41"/>
        <v>40000</v>
      </c>
    </row>
    <row r="282" spans="1:7" ht="15.75" thickBot="1" x14ac:dyDescent="0.25">
      <c r="A282" s="43"/>
      <c r="B282" s="44"/>
      <c r="C282" s="44"/>
      <c r="D282" s="45"/>
      <c r="E282" s="46">
        <f>SUM(E267:E281)</f>
        <v>20000</v>
      </c>
      <c r="F282" s="46">
        <f>SUM(F267:F281)</f>
        <v>845000</v>
      </c>
      <c r="G282" s="46">
        <f>SUM(G267:G281)</f>
        <v>865000</v>
      </c>
    </row>
    <row r="283" spans="1:7" ht="15.75" thickTop="1" x14ac:dyDescent="0.25">
      <c r="A283" s="109">
        <f>A265+1</f>
        <v>15</v>
      </c>
      <c r="B283" s="136" t="s">
        <v>64</v>
      </c>
      <c r="C283" s="138"/>
      <c r="D283" s="136" t="s">
        <v>49</v>
      </c>
      <c r="E283" s="137"/>
      <c r="F283" s="137"/>
      <c r="G283" s="138"/>
    </row>
    <row r="284" spans="1:7" x14ac:dyDescent="0.2">
      <c r="A284" s="4" t="s">
        <v>12</v>
      </c>
      <c r="B284" s="7" t="s">
        <v>13</v>
      </c>
      <c r="C284" s="8" t="s">
        <v>14</v>
      </c>
      <c r="D284" s="15" t="s">
        <v>9</v>
      </c>
      <c r="E284" s="21" t="s">
        <v>10</v>
      </c>
      <c r="F284" s="22" t="s">
        <v>8</v>
      </c>
      <c r="G284" s="22" t="s">
        <v>4</v>
      </c>
    </row>
    <row r="285" spans="1:7" ht="24" x14ac:dyDescent="0.2">
      <c r="A285" s="10" t="str">
        <f>A267</f>
        <v>Pavilion Access</v>
      </c>
      <c r="B285" s="119" t="str">
        <f>B267</f>
        <v>Access &amp; egress to be DDA, BCA compliant</v>
      </c>
      <c r="C285" s="9" t="s">
        <v>302</v>
      </c>
      <c r="D285" s="37" t="s">
        <v>215</v>
      </c>
      <c r="E285" s="28"/>
      <c r="F285" s="23">
        <v>40000</v>
      </c>
      <c r="G285" s="25">
        <f t="shared" ref="G285:G299" si="44">SUM(E285:F285)</f>
        <v>40000</v>
      </c>
    </row>
    <row r="286" spans="1:7" ht="60" x14ac:dyDescent="0.2">
      <c r="A286" s="10" t="str">
        <f t="shared" ref="A286:A299" si="45">A268</f>
        <v>Changerooms (Home &amp; Away)</v>
      </c>
      <c r="B286" s="119" t="str">
        <f t="shared" ref="B286:B299" si="46">B268</f>
        <v>Provide 2 change rooms per playing field including bench seating and coat hooks
Area dependent on sport played at reserve</v>
      </c>
      <c r="C286" s="9" t="s">
        <v>254</v>
      </c>
      <c r="D286" s="37" t="s">
        <v>215</v>
      </c>
      <c r="E286" s="28"/>
      <c r="F286" s="23">
        <v>200000</v>
      </c>
      <c r="G286" s="25">
        <f t="shared" si="44"/>
        <v>200000</v>
      </c>
    </row>
    <row r="287" spans="1:7" ht="84" x14ac:dyDescent="0.2">
      <c r="A287" s="10" t="str">
        <f t="shared" si="45"/>
        <v>Amenities (players toilet/showers)</v>
      </c>
      <c r="B287" s="119" t="str">
        <f t="shared" si="46"/>
        <v>Provide 2 sets of player amenities per playing field. Exclusive access to adjacent shower area (3 cubicle shower per set). Exclusive access to adjacent toilet facilities with hand basin (3 pans/1 basin per set – no urinals)</v>
      </c>
      <c r="C287" s="9" t="s">
        <v>305</v>
      </c>
      <c r="D287" s="37" t="s">
        <v>215</v>
      </c>
      <c r="E287" s="28"/>
      <c r="F287" s="23">
        <v>100000</v>
      </c>
      <c r="G287" s="25">
        <f t="shared" si="44"/>
        <v>100000</v>
      </c>
    </row>
    <row r="288" spans="1:7" ht="60" x14ac:dyDescent="0.2">
      <c r="A288" s="10" t="str">
        <f t="shared" si="45"/>
        <v>Umpires room</v>
      </c>
      <c r="B288" s="119" t="str">
        <f t="shared" si="46"/>
        <v>1 lockable change room per facility including bench seating and coat hooks. Access within the building to lockable shower and lockable toilet with hand basin</v>
      </c>
      <c r="C288" s="9" t="s">
        <v>305</v>
      </c>
      <c r="D288" s="37" t="s">
        <v>215</v>
      </c>
      <c r="E288" s="28"/>
      <c r="F288" s="23">
        <v>60000</v>
      </c>
      <c r="G288" s="25">
        <f t="shared" si="44"/>
        <v>60000</v>
      </c>
    </row>
    <row r="289" spans="1:7" ht="48" x14ac:dyDescent="0.2">
      <c r="A289" s="10" t="str">
        <f t="shared" si="45"/>
        <v>First aid/medical room</v>
      </c>
      <c r="B289" s="119" t="str">
        <f t="shared" si="46"/>
        <v>Provision of sink/wash basin. Accessible emergency access. Positioned near change rooms. May be shared as office/ meeting room</v>
      </c>
      <c r="C289" s="9" t="s">
        <v>305</v>
      </c>
      <c r="D289" s="37" t="s">
        <v>215</v>
      </c>
      <c r="E289" s="28"/>
      <c r="F289" s="23">
        <v>20000</v>
      </c>
      <c r="G289" s="25">
        <f t="shared" si="44"/>
        <v>20000</v>
      </c>
    </row>
    <row r="290" spans="1:7" ht="48" x14ac:dyDescent="0.2">
      <c r="A290" s="10" t="str">
        <f t="shared" si="45"/>
        <v>Office/meeting room</v>
      </c>
      <c r="B290" s="119" t="str">
        <f t="shared" si="46"/>
        <v>Access to broadband internet and telecommunications. Appropriate shelving and computer space. May be shared as first aid/medical room</v>
      </c>
      <c r="C290" s="9" t="s">
        <v>305</v>
      </c>
      <c r="D290" s="37" t="s">
        <v>215</v>
      </c>
      <c r="E290" s="28"/>
      <c r="F290" s="23">
        <v>20000</v>
      </c>
      <c r="G290" s="25">
        <f t="shared" si="44"/>
        <v>20000</v>
      </c>
    </row>
    <row r="291" spans="1:7" ht="108" x14ac:dyDescent="0.2">
      <c r="A291" s="10" t="str">
        <f t="shared" si="45"/>
        <v>Kitchen/kiosk</v>
      </c>
      <c r="B291" s="119" t="str">
        <f t="shared" si="46"/>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291" s="9" t="s">
        <v>305</v>
      </c>
      <c r="D291" s="37" t="s">
        <v>215</v>
      </c>
      <c r="E291" s="28"/>
      <c r="F291" s="23">
        <v>80000</v>
      </c>
      <c r="G291" s="25">
        <f t="shared" si="44"/>
        <v>80000</v>
      </c>
    </row>
    <row r="292" spans="1:7" ht="36" x14ac:dyDescent="0.2">
      <c r="A292" s="10" t="str">
        <f t="shared" si="45"/>
        <v>Social area</v>
      </c>
      <c r="B292" s="119" t="str">
        <f t="shared" si="46"/>
        <v>Provision of interface with kitchen servery. Some undercover viewing area to reserve</v>
      </c>
      <c r="C292" s="9" t="s">
        <v>305</v>
      </c>
      <c r="D292" s="37" t="s">
        <v>215</v>
      </c>
      <c r="E292" s="28"/>
      <c r="F292" s="23">
        <v>80000</v>
      </c>
      <c r="G292" s="25">
        <f t="shared" si="44"/>
        <v>80000</v>
      </c>
    </row>
    <row r="293" spans="1:7" x14ac:dyDescent="0.2">
      <c r="A293" s="10" t="str">
        <f t="shared" si="45"/>
        <v>Storage</v>
      </c>
      <c r="B293" s="119" t="str">
        <f t="shared" si="46"/>
        <v>Adequate shelving and storage space</v>
      </c>
      <c r="C293" s="9" t="s">
        <v>305</v>
      </c>
      <c r="D293" s="37" t="s">
        <v>225</v>
      </c>
      <c r="E293" s="28"/>
      <c r="F293" s="23">
        <v>20000</v>
      </c>
      <c r="G293" s="25">
        <f t="shared" si="44"/>
        <v>20000</v>
      </c>
    </row>
    <row r="294" spans="1:7" ht="36" x14ac:dyDescent="0.2">
      <c r="A294" s="10" t="str">
        <f t="shared" si="45"/>
        <v>Internal/external public toilets</v>
      </c>
      <c r="B294" s="119" t="str">
        <f t="shared" si="46"/>
        <v>Access to male and female toilets or suitable unisex/family toilets with basin</v>
      </c>
      <c r="C294" s="9" t="s">
        <v>308</v>
      </c>
      <c r="D294" s="37" t="s">
        <v>215</v>
      </c>
      <c r="E294" s="28"/>
      <c r="F294" s="23">
        <v>160000</v>
      </c>
      <c r="G294" s="25">
        <f t="shared" si="44"/>
        <v>160000</v>
      </c>
    </row>
    <row r="295" spans="1:7" ht="24" x14ac:dyDescent="0.2">
      <c r="A295" s="10" t="str">
        <f t="shared" si="45"/>
        <v>Disabled toilet</v>
      </c>
      <c r="B295" s="119" t="str">
        <f t="shared" si="46"/>
        <v>Access to disabled toilet or suitable unisex/family  toilet with basin</v>
      </c>
      <c r="C295" s="9" t="s">
        <v>305</v>
      </c>
      <c r="D295" s="37" t="s">
        <v>215</v>
      </c>
      <c r="E295" s="28"/>
      <c r="F295" s="23">
        <v>30000</v>
      </c>
      <c r="G295" s="25">
        <f t="shared" si="44"/>
        <v>30000</v>
      </c>
    </row>
    <row r="296" spans="1:7" ht="36" x14ac:dyDescent="0.2">
      <c r="A296" s="10" t="str">
        <f t="shared" si="45"/>
        <v>Cleaners  Store</v>
      </c>
      <c r="B296" s="119" t="str">
        <f t="shared" si="46"/>
        <v>Secure space with drainage for storage of chemicals and sundry. Provision of cleaners sink, shelving and hooks</v>
      </c>
      <c r="C296" s="9"/>
      <c r="D296" s="37" t="s">
        <v>225</v>
      </c>
      <c r="E296" s="28"/>
      <c r="F296" s="23">
        <v>10000</v>
      </c>
      <c r="G296" s="25">
        <f t="shared" si="44"/>
        <v>10000</v>
      </c>
    </row>
    <row r="297" spans="1:7" x14ac:dyDescent="0.2">
      <c r="A297" s="10" t="str">
        <f t="shared" si="45"/>
        <v>Plant Room</v>
      </c>
      <c r="B297" s="119" t="str">
        <f t="shared" si="46"/>
        <v>-</v>
      </c>
      <c r="C297" s="9"/>
      <c r="D297" s="18"/>
      <c r="E297" s="28"/>
      <c r="F297" s="23"/>
      <c r="G297" s="25">
        <f t="shared" si="44"/>
        <v>0</v>
      </c>
    </row>
    <row r="298" spans="1:7" ht="24" x14ac:dyDescent="0.2">
      <c r="A298" s="10" t="str">
        <f t="shared" si="45"/>
        <v>Rubbish storage</v>
      </c>
      <c r="B298" s="119" t="str">
        <f t="shared" si="46"/>
        <v>Externally accessible and lockable to store rubbish/recycling</v>
      </c>
      <c r="C298" s="9" t="s">
        <v>305</v>
      </c>
      <c r="D298" s="37" t="s">
        <v>162</v>
      </c>
      <c r="E298" s="28"/>
      <c r="F298" s="23">
        <v>5000</v>
      </c>
      <c r="G298" s="25">
        <f t="shared" si="44"/>
        <v>5000</v>
      </c>
    </row>
    <row r="299" spans="1:7" ht="36" x14ac:dyDescent="0.2">
      <c r="A299" s="10" t="str">
        <f t="shared" si="45"/>
        <v>Spectator cover</v>
      </c>
      <c r="B299" s="119" t="str">
        <f t="shared" si="46"/>
        <v>Adequate space for viewing with sufficient protection from inclement weather. Interface with kitchen servery</v>
      </c>
      <c r="C299" s="9" t="s">
        <v>255</v>
      </c>
      <c r="D299" s="37" t="s">
        <v>225</v>
      </c>
      <c r="E299" s="28"/>
      <c r="F299" s="23">
        <v>150000</v>
      </c>
      <c r="G299" s="25">
        <f t="shared" si="44"/>
        <v>150000</v>
      </c>
    </row>
    <row r="300" spans="1:7" ht="15.75" thickBot="1" x14ac:dyDescent="0.25">
      <c r="A300" s="43"/>
      <c r="B300" s="44"/>
      <c r="C300" s="44"/>
      <c r="D300" s="45"/>
      <c r="E300" s="46">
        <f>SUM(E285:E299)</f>
        <v>0</v>
      </c>
      <c r="F300" s="46">
        <f>SUM(F285:F299)</f>
        <v>975000</v>
      </c>
      <c r="G300" s="46">
        <f>SUM(G285:G299)</f>
        <v>975000</v>
      </c>
    </row>
    <row r="301" spans="1:7" ht="15.75" thickTop="1" x14ac:dyDescent="0.25">
      <c r="A301" s="109">
        <f>A283+1</f>
        <v>16</v>
      </c>
      <c r="B301" s="136" t="s">
        <v>65</v>
      </c>
      <c r="C301" s="138"/>
      <c r="D301" s="136" t="s">
        <v>49</v>
      </c>
      <c r="E301" s="137"/>
      <c r="F301" s="137"/>
      <c r="G301" s="138"/>
    </row>
    <row r="302" spans="1:7" x14ac:dyDescent="0.2">
      <c r="A302" s="4" t="s">
        <v>12</v>
      </c>
      <c r="B302" s="4" t="s">
        <v>13</v>
      </c>
      <c r="C302" s="5" t="s">
        <v>14</v>
      </c>
      <c r="D302" s="15" t="s">
        <v>9</v>
      </c>
      <c r="E302" s="21" t="s">
        <v>10</v>
      </c>
      <c r="F302" s="22" t="s">
        <v>8</v>
      </c>
      <c r="G302" s="22" t="s">
        <v>4</v>
      </c>
    </row>
    <row r="303" spans="1:7" ht="24" x14ac:dyDescent="0.2">
      <c r="A303" s="10" t="str">
        <f>A285</f>
        <v>Pavilion Access</v>
      </c>
      <c r="B303" s="119" t="str">
        <f>B285</f>
        <v>Access &amp; egress to be DDA, BCA compliant</v>
      </c>
      <c r="C303" s="9" t="s">
        <v>256</v>
      </c>
      <c r="D303" s="37"/>
      <c r="E303" s="28"/>
      <c r="F303" s="23"/>
      <c r="G303" s="25">
        <f t="shared" ref="G303:G317" si="47">SUM(E303:F303)</f>
        <v>0</v>
      </c>
    </row>
    <row r="304" spans="1:7" ht="60" x14ac:dyDescent="0.2">
      <c r="A304" s="10" t="str">
        <f t="shared" ref="A304:B317" si="48">A286</f>
        <v>Changerooms (Home &amp; Away)</v>
      </c>
      <c r="B304" s="119" t="str">
        <f t="shared" ref="B304:B313" si="49">B286</f>
        <v>Provide 2 change rooms per playing field including bench seating and coat hooks
Area dependent on sport played at reserve</v>
      </c>
      <c r="C304" s="9" t="s">
        <v>256</v>
      </c>
      <c r="D304" s="37"/>
      <c r="E304" s="28"/>
      <c r="F304" s="23"/>
      <c r="G304" s="25">
        <f t="shared" si="47"/>
        <v>0</v>
      </c>
    </row>
    <row r="305" spans="1:7" ht="84" x14ac:dyDescent="0.2">
      <c r="A305" s="10" t="str">
        <f t="shared" si="48"/>
        <v>Amenities (players toilet/showers)</v>
      </c>
      <c r="B305" s="119" t="str">
        <f t="shared" si="49"/>
        <v>Provide 2 sets of player amenities per playing field. Exclusive access to adjacent shower area (3 cubicle shower per set). Exclusive access to adjacent toilet facilities with hand basin (3 pans/1 basin per set – no urinals)</v>
      </c>
      <c r="C305" s="9" t="s">
        <v>256</v>
      </c>
      <c r="D305" s="37"/>
      <c r="E305" s="28"/>
      <c r="F305" s="23"/>
      <c r="G305" s="25">
        <f t="shared" si="47"/>
        <v>0</v>
      </c>
    </row>
    <row r="306" spans="1:7" ht="60" x14ac:dyDescent="0.2">
      <c r="A306" s="10" t="str">
        <f t="shared" si="48"/>
        <v>Umpires room</v>
      </c>
      <c r="B306" s="119" t="str">
        <f t="shared" si="49"/>
        <v>1 lockable change room per facility including bench seating and coat hooks. Access within the building to lockable shower and lockable toilet with hand basin</v>
      </c>
      <c r="C306" s="9" t="s">
        <v>256</v>
      </c>
      <c r="D306" s="37"/>
      <c r="E306" s="28"/>
      <c r="F306" s="23"/>
      <c r="G306" s="25">
        <f t="shared" si="47"/>
        <v>0</v>
      </c>
    </row>
    <row r="307" spans="1:7" ht="48" x14ac:dyDescent="0.2">
      <c r="A307" s="10" t="str">
        <f t="shared" si="48"/>
        <v>First aid/medical room</v>
      </c>
      <c r="B307" s="119" t="str">
        <f t="shared" si="49"/>
        <v>Provision of sink/wash basin. Accessible emergency access. Positioned near change rooms. May be shared as office/ meeting room</v>
      </c>
      <c r="C307" s="9" t="s">
        <v>256</v>
      </c>
      <c r="D307" s="37"/>
      <c r="E307" s="28"/>
      <c r="F307" s="23"/>
      <c r="G307" s="25">
        <f t="shared" si="47"/>
        <v>0</v>
      </c>
    </row>
    <row r="308" spans="1:7" ht="48" x14ac:dyDescent="0.2">
      <c r="A308" s="10" t="str">
        <f t="shared" si="48"/>
        <v>Office/meeting room</v>
      </c>
      <c r="B308" s="119" t="str">
        <f t="shared" si="49"/>
        <v>Access to broadband internet and telecommunications. Appropriate shelving and computer space. May be shared as first aid/medical room</v>
      </c>
      <c r="C308" s="9" t="s">
        <v>256</v>
      </c>
      <c r="D308" s="37"/>
      <c r="E308" s="28"/>
      <c r="F308" s="23"/>
      <c r="G308" s="25">
        <f t="shared" si="47"/>
        <v>0</v>
      </c>
    </row>
    <row r="309" spans="1:7" ht="108" x14ac:dyDescent="0.2">
      <c r="A309" s="10" t="str">
        <f t="shared" si="48"/>
        <v>Kitchen/kiosk</v>
      </c>
      <c r="B309" s="119" t="str">
        <f t="shared" si="49"/>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309" s="9" t="s">
        <v>256</v>
      </c>
      <c r="D309" s="37"/>
      <c r="E309" s="28"/>
      <c r="F309" s="23"/>
      <c r="G309" s="25">
        <f t="shared" si="47"/>
        <v>0</v>
      </c>
    </row>
    <row r="310" spans="1:7" ht="36" x14ac:dyDescent="0.2">
      <c r="A310" s="10" t="str">
        <f t="shared" si="48"/>
        <v>Social area</v>
      </c>
      <c r="B310" s="119" t="str">
        <f t="shared" si="49"/>
        <v>Provision of interface with kitchen servery. Some undercover viewing area to reserve</v>
      </c>
      <c r="C310" s="9" t="s">
        <v>256</v>
      </c>
      <c r="D310" s="37"/>
      <c r="E310" s="28"/>
      <c r="F310" s="23"/>
      <c r="G310" s="25">
        <f t="shared" si="47"/>
        <v>0</v>
      </c>
    </row>
    <row r="311" spans="1:7" x14ac:dyDescent="0.2">
      <c r="A311" s="10" t="str">
        <f t="shared" si="48"/>
        <v>Storage</v>
      </c>
      <c r="B311" s="119" t="str">
        <f t="shared" si="49"/>
        <v>Adequate shelving and storage space</v>
      </c>
      <c r="C311" s="9" t="s">
        <v>256</v>
      </c>
      <c r="D311" s="37"/>
      <c r="E311" s="28"/>
      <c r="F311" s="23"/>
      <c r="G311" s="25">
        <f t="shared" si="47"/>
        <v>0</v>
      </c>
    </row>
    <row r="312" spans="1:7" ht="36" x14ac:dyDescent="0.2">
      <c r="A312" s="10" t="str">
        <f t="shared" si="48"/>
        <v>Internal/external public toilets</v>
      </c>
      <c r="B312" s="119" t="str">
        <f t="shared" si="49"/>
        <v>Access to male and female toilets or suitable unisex/family toilets with basin</v>
      </c>
      <c r="C312" s="9" t="s">
        <v>256</v>
      </c>
      <c r="D312" s="37"/>
      <c r="E312" s="28"/>
      <c r="F312" s="23"/>
      <c r="G312" s="25">
        <f t="shared" si="47"/>
        <v>0</v>
      </c>
    </row>
    <row r="313" spans="1:7" ht="24" x14ac:dyDescent="0.2">
      <c r="A313" s="10" t="str">
        <f t="shared" si="48"/>
        <v>Disabled toilet</v>
      </c>
      <c r="B313" s="119" t="str">
        <f t="shared" si="49"/>
        <v>Access to disabled toilet or suitable unisex/family  toilet with basin</v>
      </c>
      <c r="C313" s="9" t="s">
        <v>256</v>
      </c>
      <c r="D313" s="37"/>
      <c r="E313" s="28"/>
      <c r="F313" s="23"/>
      <c r="G313" s="25">
        <f t="shared" si="47"/>
        <v>0</v>
      </c>
    </row>
    <row r="314" spans="1:7" ht="36" x14ac:dyDescent="0.2">
      <c r="A314" s="10" t="str">
        <f t="shared" si="48"/>
        <v>Cleaners  Store</v>
      </c>
      <c r="B314" s="119" t="str">
        <f>B292</f>
        <v>Provision of interface with kitchen servery. Some undercover viewing area to reserve</v>
      </c>
      <c r="C314" s="9" t="s">
        <v>256</v>
      </c>
      <c r="D314" s="37"/>
      <c r="E314" s="28"/>
      <c r="F314" s="23"/>
      <c r="G314" s="25">
        <f t="shared" si="47"/>
        <v>0</v>
      </c>
    </row>
    <row r="315" spans="1:7" x14ac:dyDescent="0.2">
      <c r="A315" s="10" t="str">
        <f t="shared" si="48"/>
        <v>Plant Room</v>
      </c>
      <c r="B315" s="119" t="str">
        <f>B293</f>
        <v>Adequate shelving and storage space</v>
      </c>
      <c r="C315" s="9" t="s">
        <v>256</v>
      </c>
      <c r="D315" s="37"/>
      <c r="E315" s="28"/>
      <c r="F315" s="23"/>
      <c r="G315" s="25">
        <f t="shared" si="47"/>
        <v>0</v>
      </c>
    </row>
    <row r="316" spans="1:7" ht="24" x14ac:dyDescent="0.2">
      <c r="A316" s="10" t="str">
        <f t="shared" si="48"/>
        <v>Rubbish storage</v>
      </c>
      <c r="B316" s="119" t="str">
        <f>B298</f>
        <v>Externally accessible and lockable to store rubbish/recycling</v>
      </c>
      <c r="C316" s="9" t="s">
        <v>256</v>
      </c>
      <c r="D316" s="37"/>
      <c r="E316" s="28"/>
      <c r="F316" s="23"/>
      <c r="G316" s="25">
        <f t="shared" si="47"/>
        <v>0</v>
      </c>
    </row>
    <row r="317" spans="1:7" ht="36" x14ac:dyDescent="0.2">
      <c r="A317" s="10" t="str">
        <f t="shared" si="48"/>
        <v>Spectator cover</v>
      </c>
      <c r="B317" s="119" t="str">
        <f t="shared" si="48"/>
        <v>Adequate space for viewing with sufficient protection from inclement weather. Interface with kitchen servery</v>
      </c>
      <c r="C317" s="9" t="s">
        <v>256</v>
      </c>
      <c r="D317" s="37"/>
      <c r="E317" s="28"/>
      <c r="F317" s="23"/>
      <c r="G317" s="25">
        <f t="shared" si="47"/>
        <v>0</v>
      </c>
    </row>
    <row r="318" spans="1:7" ht="15.75" thickBot="1" x14ac:dyDescent="0.25">
      <c r="A318" s="43"/>
      <c r="B318" s="44"/>
      <c r="C318" s="44"/>
      <c r="D318" s="45"/>
      <c r="E318" s="46">
        <f>SUM(E303:E317)</f>
        <v>0</v>
      </c>
      <c r="F318" s="46">
        <f>SUM(F303:F317)</f>
        <v>0</v>
      </c>
      <c r="G318" s="46">
        <f>SUM(G303:G317)</f>
        <v>0</v>
      </c>
    </row>
    <row r="319" spans="1:7" ht="15.75" thickTop="1" x14ac:dyDescent="0.25">
      <c r="A319" s="109">
        <f>A301+1</f>
        <v>17</v>
      </c>
      <c r="B319" s="136" t="s">
        <v>66</v>
      </c>
      <c r="C319" s="138"/>
      <c r="D319" s="136" t="s">
        <v>49</v>
      </c>
      <c r="E319" s="137"/>
      <c r="F319" s="137"/>
      <c r="G319" s="138"/>
    </row>
    <row r="320" spans="1:7" x14ac:dyDescent="0.2">
      <c r="A320" s="4" t="s">
        <v>12</v>
      </c>
      <c r="B320" s="4" t="s">
        <v>13</v>
      </c>
      <c r="C320" s="5" t="s">
        <v>14</v>
      </c>
      <c r="D320" s="15" t="s">
        <v>9</v>
      </c>
      <c r="E320" s="26" t="s">
        <v>10</v>
      </c>
      <c r="F320" s="22" t="s">
        <v>8</v>
      </c>
      <c r="G320" s="22" t="s">
        <v>4</v>
      </c>
    </row>
    <row r="321" spans="1:7" ht="24" x14ac:dyDescent="0.2">
      <c r="A321" s="10" t="str">
        <f>A303</f>
        <v>Pavilion Access</v>
      </c>
      <c r="B321" s="119" t="str">
        <f>B303</f>
        <v>Access &amp; egress to be DDA, BCA compliant</v>
      </c>
      <c r="C321" s="9" t="s">
        <v>257</v>
      </c>
      <c r="D321" s="37" t="s">
        <v>225</v>
      </c>
      <c r="E321" s="28"/>
      <c r="F321" s="23">
        <v>15000</v>
      </c>
      <c r="G321" s="25">
        <f t="shared" ref="G321:G335" si="50">SUM(E321:F321)</f>
        <v>15000</v>
      </c>
    </row>
    <row r="322" spans="1:7" ht="60" x14ac:dyDescent="0.2">
      <c r="A322" s="10" t="str">
        <f t="shared" ref="A322:A335" si="51">A304</f>
        <v>Changerooms (Home &amp; Away)</v>
      </c>
      <c r="B322" s="119" t="str">
        <f t="shared" ref="B322:B335" si="52">B304</f>
        <v>Provide 2 change rooms per playing field including bench seating and coat hooks
Area dependent on sport played at reserve</v>
      </c>
      <c r="C322" s="9" t="s">
        <v>258</v>
      </c>
      <c r="D322" s="37" t="s">
        <v>215</v>
      </c>
      <c r="E322" s="28"/>
      <c r="F322" s="23">
        <v>160000</v>
      </c>
      <c r="G322" s="25">
        <f t="shared" si="50"/>
        <v>160000</v>
      </c>
    </row>
    <row r="323" spans="1:7" ht="84" x14ac:dyDescent="0.2">
      <c r="A323" s="10" t="str">
        <f t="shared" si="51"/>
        <v>Amenities (players toilet/showers)</v>
      </c>
      <c r="B323" s="119" t="str">
        <f t="shared" si="52"/>
        <v>Provide 2 sets of player amenities per playing field. Exclusive access to adjacent shower area (3 cubicle shower per set). Exclusive access to adjacent toilet facilities with hand basin (3 pans/1 basin per set – no urinals)</v>
      </c>
      <c r="C323" s="9" t="s">
        <v>259</v>
      </c>
      <c r="D323" s="37" t="s">
        <v>215</v>
      </c>
      <c r="E323" s="28"/>
      <c r="F323" s="23">
        <v>100000</v>
      </c>
      <c r="G323" s="25">
        <f t="shared" si="50"/>
        <v>100000</v>
      </c>
    </row>
    <row r="324" spans="1:7" ht="60" x14ac:dyDescent="0.2">
      <c r="A324" s="10" t="str">
        <f t="shared" si="51"/>
        <v>Umpires room</v>
      </c>
      <c r="B324" s="119" t="str">
        <f t="shared" si="52"/>
        <v>1 lockable change room per facility including bench seating and coat hooks. Access within the building to lockable shower and lockable toilet with hand basin</v>
      </c>
      <c r="C324" s="9" t="s">
        <v>260</v>
      </c>
      <c r="D324" s="37" t="s">
        <v>215</v>
      </c>
      <c r="E324" s="28"/>
      <c r="F324" s="23">
        <v>50000</v>
      </c>
      <c r="G324" s="25">
        <f t="shared" si="50"/>
        <v>50000</v>
      </c>
    </row>
    <row r="325" spans="1:7" ht="48" x14ac:dyDescent="0.2">
      <c r="A325" s="10" t="str">
        <f t="shared" si="51"/>
        <v>First aid/medical room</v>
      </c>
      <c r="B325" s="119" t="str">
        <f t="shared" si="52"/>
        <v>Provision of sink/wash basin. Accessible emergency access. Positioned near change rooms. May be shared as office/ meeting room</v>
      </c>
      <c r="C325" s="9" t="s">
        <v>261</v>
      </c>
      <c r="D325" s="37" t="s">
        <v>215</v>
      </c>
      <c r="E325" s="28">
        <v>20000</v>
      </c>
      <c r="F325" s="23">
        <v>20000</v>
      </c>
      <c r="G325" s="25">
        <f t="shared" si="50"/>
        <v>40000</v>
      </c>
    </row>
    <row r="326" spans="1:7" ht="48" x14ac:dyDescent="0.2">
      <c r="A326" s="10" t="str">
        <f t="shared" si="51"/>
        <v>Office/meeting room</v>
      </c>
      <c r="B326" s="119" t="str">
        <f t="shared" si="52"/>
        <v>Access to broadband internet and telecommunications. Appropriate shelving and computer space. May be shared as first aid/medical room</v>
      </c>
      <c r="C326" s="9" t="s">
        <v>261</v>
      </c>
      <c r="D326" s="37" t="s">
        <v>215</v>
      </c>
      <c r="E326" s="28">
        <v>20000</v>
      </c>
      <c r="F326" s="23">
        <v>20000</v>
      </c>
      <c r="G326" s="25">
        <f t="shared" si="50"/>
        <v>40000</v>
      </c>
    </row>
    <row r="327" spans="1:7" ht="108" x14ac:dyDescent="0.2">
      <c r="A327" s="10" t="str">
        <f t="shared" si="51"/>
        <v>Kitchen/kiosk</v>
      </c>
      <c r="B327" s="119" t="str">
        <f t="shared" si="52"/>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327" s="9" t="s">
        <v>262</v>
      </c>
      <c r="D327" s="37" t="s">
        <v>215</v>
      </c>
      <c r="E327" s="28">
        <v>20000</v>
      </c>
      <c r="F327" s="23">
        <v>100000</v>
      </c>
      <c r="G327" s="25">
        <f t="shared" si="50"/>
        <v>120000</v>
      </c>
    </row>
    <row r="328" spans="1:7" ht="36" x14ac:dyDescent="0.2">
      <c r="A328" s="10" t="str">
        <f t="shared" si="51"/>
        <v>Social area</v>
      </c>
      <c r="B328" s="119" t="str">
        <f t="shared" si="52"/>
        <v>Provision of interface with kitchen servery. Some undercover viewing area to reserve</v>
      </c>
      <c r="C328" s="9" t="s">
        <v>263</v>
      </c>
      <c r="D328" s="37" t="s">
        <v>215</v>
      </c>
      <c r="E328" s="28"/>
      <c r="F328" s="23">
        <v>130000</v>
      </c>
      <c r="G328" s="25">
        <f t="shared" si="50"/>
        <v>130000</v>
      </c>
    </row>
    <row r="329" spans="1:7" x14ac:dyDescent="0.2">
      <c r="A329" s="10" t="str">
        <f t="shared" si="51"/>
        <v>Storage</v>
      </c>
      <c r="B329" s="119" t="str">
        <f t="shared" si="52"/>
        <v>Adequate shelving and storage space</v>
      </c>
      <c r="C329" s="9" t="s">
        <v>241</v>
      </c>
      <c r="D329" s="37" t="s">
        <v>225</v>
      </c>
      <c r="E329" s="28"/>
      <c r="F329" s="23">
        <v>20000</v>
      </c>
      <c r="G329" s="25">
        <f t="shared" si="50"/>
        <v>20000</v>
      </c>
    </row>
    <row r="330" spans="1:7" ht="36" x14ac:dyDescent="0.2">
      <c r="A330" s="10" t="str">
        <f t="shared" si="51"/>
        <v>Internal/external public toilets</v>
      </c>
      <c r="B330" s="119" t="str">
        <f t="shared" si="52"/>
        <v>Access to male and female toilets or suitable unisex/family toilets with basin</v>
      </c>
      <c r="C330" s="9" t="s">
        <v>264</v>
      </c>
      <c r="D330" s="37" t="s">
        <v>215</v>
      </c>
      <c r="E330" s="28"/>
      <c r="F330" s="23">
        <v>160000</v>
      </c>
      <c r="G330" s="25">
        <f t="shared" si="50"/>
        <v>160000</v>
      </c>
    </row>
    <row r="331" spans="1:7" ht="24" x14ac:dyDescent="0.2">
      <c r="A331" s="10" t="str">
        <f t="shared" si="51"/>
        <v>Disabled toilet</v>
      </c>
      <c r="B331" s="119" t="str">
        <f t="shared" si="52"/>
        <v>Access to disabled toilet or suitable unisex/family  toilet with basin</v>
      </c>
      <c r="C331" s="9" t="s">
        <v>305</v>
      </c>
      <c r="D331" s="37" t="s">
        <v>215</v>
      </c>
      <c r="E331" s="28"/>
      <c r="F331" s="23">
        <v>30000</v>
      </c>
      <c r="G331" s="25">
        <f t="shared" si="50"/>
        <v>30000</v>
      </c>
    </row>
    <row r="332" spans="1:7" ht="36" x14ac:dyDescent="0.2">
      <c r="A332" s="10" t="str">
        <f t="shared" si="51"/>
        <v>Cleaners  Store</v>
      </c>
      <c r="B332" s="119" t="str">
        <f t="shared" si="52"/>
        <v>Provision of interface with kitchen servery. Some undercover viewing area to reserve</v>
      </c>
      <c r="C332" s="9" t="s">
        <v>305</v>
      </c>
      <c r="D332" s="37" t="s">
        <v>225</v>
      </c>
      <c r="E332" s="28"/>
      <c r="F332" s="23">
        <v>10000</v>
      </c>
      <c r="G332" s="25">
        <f t="shared" si="50"/>
        <v>10000</v>
      </c>
    </row>
    <row r="333" spans="1:7" x14ac:dyDescent="0.2">
      <c r="A333" s="10" t="str">
        <f t="shared" si="51"/>
        <v>Plant Room</v>
      </c>
      <c r="B333" s="119" t="str">
        <f t="shared" si="52"/>
        <v>Adequate shelving and storage space</v>
      </c>
      <c r="C333" s="9"/>
      <c r="D333" s="37" t="s">
        <v>225</v>
      </c>
      <c r="E333" s="28"/>
      <c r="F333" s="23"/>
      <c r="G333" s="25">
        <f t="shared" si="50"/>
        <v>0</v>
      </c>
    </row>
    <row r="334" spans="1:7" ht="24" x14ac:dyDescent="0.2">
      <c r="A334" s="10" t="str">
        <f t="shared" si="51"/>
        <v>Rubbish storage</v>
      </c>
      <c r="B334" s="119" t="str">
        <f t="shared" si="52"/>
        <v>Externally accessible and lockable to store rubbish/recycling</v>
      </c>
      <c r="C334" s="9" t="s">
        <v>305</v>
      </c>
      <c r="D334" s="37" t="s">
        <v>215</v>
      </c>
      <c r="E334" s="28"/>
      <c r="F334" s="23">
        <v>5000</v>
      </c>
      <c r="G334" s="25">
        <f t="shared" si="50"/>
        <v>5000</v>
      </c>
    </row>
    <row r="335" spans="1:7" ht="36" x14ac:dyDescent="0.2">
      <c r="A335" s="10" t="str">
        <f t="shared" si="51"/>
        <v>Spectator cover</v>
      </c>
      <c r="B335" s="119" t="str">
        <f t="shared" si="52"/>
        <v>Adequate space for viewing with sufficient protection from inclement weather. Interface with kitchen servery</v>
      </c>
      <c r="C335" s="9" t="s">
        <v>265</v>
      </c>
      <c r="D335" s="37" t="s">
        <v>215</v>
      </c>
      <c r="E335" s="28"/>
      <c r="F335" s="23">
        <v>40000</v>
      </c>
      <c r="G335" s="25">
        <f t="shared" si="50"/>
        <v>40000</v>
      </c>
    </row>
    <row r="336" spans="1:7" ht="15.75" thickBot="1" x14ac:dyDescent="0.25">
      <c r="A336" s="43"/>
      <c r="B336" s="44"/>
      <c r="C336" s="44"/>
      <c r="D336" s="45"/>
      <c r="E336" s="46">
        <f>SUM(E321:E335)</f>
        <v>60000</v>
      </c>
      <c r="F336" s="46">
        <f>SUM(F321:F335)</f>
        <v>860000</v>
      </c>
      <c r="G336" s="46">
        <f>SUM(G321:G335)</f>
        <v>920000</v>
      </c>
    </row>
    <row r="337" spans="1:7" ht="15.75" thickTop="1" x14ac:dyDescent="0.25">
      <c r="A337" s="109">
        <f>A319+1</f>
        <v>18</v>
      </c>
      <c r="B337" s="136" t="s">
        <v>67</v>
      </c>
      <c r="C337" s="138"/>
      <c r="D337" s="136" t="s">
        <v>49</v>
      </c>
      <c r="E337" s="137"/>
      <c r="F337" s="137"/>
      <c r="G337" s="138"/>
    </row>
    <row r="338" spans="1:7" x14ac:dyDescent="0.2">
      <c r="A338" s="4" t="s">
        <v>12</v>
      </c>
      <c r="B338" s="4" t="s">
        <v>13</v>
      </c>
      <c r="C338" s="5" t="s">
        <v>14</v>
      </c>
      <c r="D338" s="15" t="s">
        <v>9</v>
      </c>
      <c r="E338" s="21" t="s">
        <v>10</v>
      </c>
      <c r="F338" s="22" t="s">
        <v>8</v>
      </c>
      <c r="G338" s="22" t="s">
        <v>4</v>
      </c>
    </row>
    <row r="339" spans="1:7" ht="24" x14ac:dyDescent="0.2">
      <c r="A339" s="10" t="str">
        <f>A321</f>
        <v>Pavilion Access</v>
      </c>
      <c r="B339" s="119" t="str">
        <f>B321</f>
        <v>Access &amp; egress to be DDA, BCA compliant</v>
      </c>
      <c r="C339" s="9" t="s">
        <v>266</v>
      </c>
      <c r="D339" s="37" t="s">
        <v>244</v>
      </c>
      <c r="E339" s="28"/>
      <c r="F339" s="23"/>
      <c r="G339" s="25">
        <f t="shared" ref="G339:G353" si="53">SUM(E339:F339)</f>
        <v>0</v>
      </c>
    </row>
    <row r="340" spans="1:7" ht="60" x14ac:dyDescent="0.2">
      <c r="A340" s="10" t="str">
        <f t="shared" ref="A340:A353" si="54">A322</f>
        <v>Changerooms (Home &amp; Away)</v>
      </c>
      <c r="B340" s="119" t="str">
        <f t="shared" ref="B340:B353" si="55">B322</f>
        <v>Provide 2 change rooms per playing field including bench seating and coat hooks
Area dependent on sport played at reserve</v>
      </c>
      <c r="C340" s="9" t="s">
        <v>173</v>
      </c>
      <c r="D340" s="37" t="s">
        <v>244</v>
      </c>
      <c r="E340" s="28"/>
      <c r="F340" s="23"/>
      <c r="G340" s="25">
        <f t="shared" si="53"/>
        <v>0</v>
      </c>
    </row>
    <row r="341" spans="1:7" ht="84" x14ac:dyDescent="0.2">
      <c r="A341" s="10" t="str">
        <f t="shared" si="54"/>
        <v>Amenities (players toilet/showers)</v>
      </c>
      <c r="B341" s="119" t="str">
        <f t="shared" si="55"/>
        <v>Provide 2 sets of player amenities per playing field. Exclusive access to adjacent shower area (3 cubicle shower per set). Exclusive access to adjacent toilet facilities with hand basin (3 pans/1 basin per set – no urinals)</v>
      </c>
      <c r="C341" s="9" t="s">
        <v>173</v>
      </c>
      <c r="D341" s="37" t="s">
        <v>244</v>
      </c>
      <c r="E341" s="28"/>
      <c r="F341" s="23"/>
      <c r="G341" s="25">
        <f t="shared" si="53"/>
        <v>0</v>
      </c>
    </row>
    <row r="342" spans="1:7" ht="60" x14ac:dyDescent="0.2">
      <c r="A342" s="10" t="str">
        <f t="shared" si="54"/>
        <v>Umpires room</v>
      </c>
      <c r="B342" s="119" t="str">
        <f t="shared" si="55"/>
        <v>1 lockable change room per facility including bench seating and coat hooks. Access within the building to lockable shower and lockable toilet with hand basin</v>
      </c>
      <c r="C342" s="9" t="s">
        <v>173</v>
      </c>
      <c r="D342" s="37" t="s">
        <v>244</v>
      </c>
      <c r="E342" s="28"/>
      <c r="F342" s="23"/>
      <c r="G342" s="25">
        <f t="shared" si="53"/>
        <v>0</v>
      </c>
    </row>
    <row r="343" spans="1:7" ht="48" x14ac:dyDescent="0.2">
      <c r="A343" s="10" t="str">
        <f t="shared" si="54"/>
        <v>First aid/medical room</v>
      </c>
      <c r="B343" s="119" t="str">
        <f t="shared" si="55"/>
        <v>Provision of sink/wash basin. Accessible emergency access. Positioned near change rooms. May be shared as office/ meeting room</v>
      </c>
      <c r="C343" s="9" t="s">
        <v>173</v>
      </c>
      <c r="D343" s="37" t="s">
        <v>244</v>
      </c>
      <c r="E343" s="28"/>
      <c r="F343" s="23"/>
      <c r="G343" s="25">
        <f t="shared" si="53"/>
        <v>0</v>
      </c>
    </row>
    <row r="344" spans="1:7" ht="48" x14ac:dyDescent="0.2">
      <c r="A344" s="10" t="str">
        <f t="shared" si="54"/>
        <v>Office/meeting room</v>
      </c>
      <c r="B344" s="119" t="str">
        <f t="shared" si="55"/>
        <v>Access to broadband internet and telecommunications. Appropriate shelving and computer space. May be shared as first aid/medical room</v>
      </c>
      <c r="C344" s="9" t="s">
        <v>266</v>
      </c>
      <c r="D344" s="37" t="s">
        <v>244</v>
      </c>
      <c r="E344" s="28"/>
      <c r="F344" s="23"/>
      <c r="G344" s="25">
        <f t="shared" si="53"/>
        <v>0</v>
      </c>
    </row>
    <row r="345" spans="1:7" ht="108" x14ac:dyDescent="0.2">
      <c r="A345" s="10" t="str">
        <f t="shared" si="54"/>
        <v>Kitchen/kiosk</v>
      </c>
      <c r="B345" s="119" t="str">
        <f t="shared" si="55"/>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345" s="9" t="s">
        <v>266</v>
      </c>
      <c r="D345" s="37" t="s">
        <v>244</v>
      </c>
      <c r="E345" s="28"/>
      <c r="F345" s="23"/>
      <c r="G345" s="25">
        <f t="shared" si="53"/>
        <v>0</v>
      </c>
    </row>
    <row r="346" spans="1:7" ht="36" x14ac:dyDescent="0.2">
      <c r="A346" s="10" t="str">
        <f t="shared" si="54"/>
        <v>Social area</v>
      </c>
      <c r="B346" s="119" t="str">
        <f t="shared" si="55"/>
        <v>Provision of interface with kitchen servery. Some undercover viewing area to reserve</v>
      </c>
      <c r="C346" s="9" t="s">
        <v>266</v>
      </c>
      <c r="D346" s="37" t="s">
        <v>244</v>
      </c>
      <c r="E346" s="28"/>
      <c r="F346" s="23"/>
      <c r="G346" s="25">
        <f t="shared" si="53"/>
        <v>0</v>
      </c>
    </row>
    <row r="347" spans="1:7" x14ac:dyDescent="0.2">
      <c r="A347" s="10" t="str">
        <f t="shared" si="54"/>
        <v>Storage</v>
      </c>
      <c r="B347" s="119" t="str">
        <f t="shared" si="55"/>
        <v>Adequate shelving and storage space</v>
      </c>
      <c r="C347" s="9" t="s">
        <v>173</v>
      </c>
      <c r="D347" s="37" t="s">
        <v>244</v>
      </c>
      <c r="E347" s="28"/>
      <c r="F347" s="23"/>
      <c r="G347" s="25">
        <f t="shared" si="53"/>
        <v>0</v>
      </c>
    </row>
    <row r="348" spans="1:7" ht="36" x14ac:dyDescent="0.2">
      <c r="A348" s="10" t="str">
        <f t="shared" si="54"/>
        <v>Internal/external public toilets</v>
      </c>
      <c r="B348" s="119" t="str">
        <f t="shared" si="55"/>
        <v>Access to male and female toilets or suitable unisex/family toilets with basin</v>
      </c>
      <c r="C348" s="9" t="s">
        <v>173</v>
      </c>
      <c r="D348" s="37" t="s">
        <v>244</v>
      </c>
      <c r="E348" s="28"/>
      <c r="F348" s="23"/>
      <c r="G348" s="25">
        <f t="shared" si="53"/>
        <v>0</v>
      </c>
    </row>
    <row r="349" spans="1:7" ht="24" x14ac:dyDescent="0.2">
      <c r="A349" s="10" t="str">
        <f t="shared" si="54"/>
        <v>Disabled toilet</v>
      </c>
      <c r="B349" s="119" t="str">
        <f t="shared" si="55"/>
        <v>Access to disabled toilet or suitable unisex/family  toilet with basin</v>
      </c>
      <c r="C349" s="9" t="s">
        <v>173</v>
      </c>
      <c r="D349" s="37" t="s">
        <v>244</v>
      </c>
      <c r="E349" s="28"/>
      <c r="F349" s="23"/>
      <c r="G349" s="25">
        <f t="shared" si="53"/>
        <v>0</v>
      </c>
    </row>
    <row r="350" spans="1:7" ht="36" x14ac:dyDescent="0.2">
      <c r="A350" s="10" t="str">
        <f t="shared" si="54"/>
        <v>Cleaners  Store</v>
      </c>
      <c r="B350" s="119" t="str">
        <f t="shared" si="55"/>
        <v>Provision of interface with kitchen servery. Some undercover viewing area to reserve</v>
      </c>
      <c r="C350" s="9" t="s">
        <v>266</v>
      </c>
      <c r="D350" s="37" t="s">
        <v>244</v>
      </c>
      <c r="E350" s="28"/>
      <c r="F350" s="23"/>
      <c r="G350" s="25">
        <f t="shared" si="53"/>
        <v>0</v>
      </c>
    </row>
    <row r="351" spans="1:7" x14ac:dyDescent="0.2">
      <c r="A351" s="10" t="str">
        <f t="shared" si="54"/>
        <v>Plant Room</v>
      </c>
      <c r="B351" s="119" t="str">
        <f t="shared" si="55"/>
        <v>Adequate shelving and storage space</v>
      </c>
      <c r="C351" s="9" t="s">
        <v>266</v>
      </c>
      <c r="D351" s="37" t="s">
        <v>244</v>
      </c>
      <c r="E351" s="28"/>
      <c r="F351" s="23"/>
      <c r="G351" s="25">
        <f t="shared" si="53"/>
        <v>0</v>
      </c>
    </row>
    <row r="352" spans="1:7" ht="24" x14ac:dyDescent="0.2">
      <c r="A352" s="10" t="str">
        <f t="shared" si="54"/>
        <v>Rubbish storage</v>
      </c>
      <c r="B352" s="119" t="str">
        <f t="shared" si="55"/>
        <v>Externally accessible and lockable to store rubbish/recycling</v>
      </c>
      <c r="C352" s="9" t="s">
        <v>266</v>
      </c>
      <c r="D352" s="37" t="s">
        <v>244</v>
      </c>
      <c r="E352" s="28"/>
      <c r="F352" s="23"/>
      <c r="G352" s="25">
        <f t="shared" si="53"/>
        <v>0</v>
      </c>
    </row>
    <row r="353" spans="1:7" ht="36" x14ac:dyDescent="0.2">
      <c r="A353" s="10" t="str">
        <f t="shared" si="54"/>
        <v>Spectator cover</v>
      </c>
      <c r="B353" s="119" t="str">
        <f t="shared" si="55"/>
        <v>Adequate space for viewing with sufficient protection from inclement weather. Interface with kitchen servery</v>
      </c>
      <c r="C353" s="9" t="s">
        <v>241</v>
      </c>
      <c r="D353" s="37" t="s">
        <v>225</v>
      </c>
      <c r="E353" s="28"/>
      <c r="F353" s="23">
        <v>100000</v>
      </c>
      <c r="G353" s="25">
        <f t="shared" si="53"/>
        <v>100000</v>
      </c>
    </row>
    <row r="354" spans="1:7" ht="15.75" thickBot="1" x14ac:dyDescent="0.25">
      <c r="A354" s="43"/>
      <c r="B354" s="44"/>
      <c r="C354" s="44"/>
      <c r="D354" s="45"/>
      <c r="E354" s="46">
        <f>SUM(E339:E353)</f>
        <v>0</v>
      </c>
      <c r="F354" s="46">
        <f>SUM(F339:F353)</f>
        <v>100000</v>
      </c>
      <c r="G354" s="46">
        <f>SUM(G339:G353)</f>
        <v>100000</v>
      </c>
    </row>
    <row r="355" spans="1:7" ht="15.75" thickTop="1" x14ac:dyDescent="0.25">
      <c r="A355" s="109">
        <f>A337+1</f>
        <v>19</v>
      </c>
      <c r="B355" s="136" t="s">
        <v>68</v>
      </c>
      <c r="C355" s="138"/>
      <c r="D355" s="136" t="s">
        <v>49</v>
      </c>
      <c r="E355" s="137"/>
      <c r="F355" s="137"/>
      <c r="G355" s="138"/>
    </row>
    <row r="356" spans="1:7" x14ac:dyDescent="0.2">
      <c r="A356" s="4" t="s">
        <v>12</v>
      </c>
      <c r="B356" s="7" t="s">
        <v>13</v>
      </c>
      <c r="C356" s="8" t="s">
        <v>14</v>
      </c>
      <c r="D356" s="15" t="s">
        <v>9</v>
      </c>
      <c r="E356" s="21" t="s">
        <v>10</v>
      </c>
      <c r="F356" s="22" t="s">
        <v>8</v>
      </c>
      <c r="G356" s="22" t="s">
        <v>4</v>
      </c>
    </row>
    <row r="357" spans="1:7" ht="24" x14ac:dyDescent="0.2">
      <c r="A357" s="10" t="str">
        <f>A339</f>
        <v>Pavilion Access</v>
      </c>
      <c r="B357" s="119" t="str">
        <f>B339</f>
        <v>Access &amp; egress to be DDA, BCA compliant</v>
      </c>
      <c r="C357" s="9" t="s">
        <v>250</v>
      </c>
      <c r="D357" s="37" t="s">
        <v>225</v>
      </c>
      <c r="E357" s="28"/>
      <c r="F357" s="23">
        <v>80000</v>
      </c>
      <c r="G357" s="25">
        <f t="shared" ref="G357:G371" si="56">SUM(E357:F357)</f>
        <v>80000</v>
      </c>
    </row>
    <row r="358" spans="1:7" ht="60" x14ac:dyDescent="0.2">
      <c r="A358" s="10" t="str">
        <f t="shared" ref="A358:A371" si="57">A340</f>
        <v>Changerooms (Home &amp; Away)</v>
      </c>
      <c r="B358" s="119" t="str">
        <f t="shared" ref="B358:B371" si="58">B340</f>
        <v>Provide 2 change rooms per playing field including bench seating and coat hooks
Area dependent on sport played at reserve</v>
      </c>
      <c r="C358" s="9" t="s">
        <v>267</v>
      </c>
      <c r="D358" s="37" t="s">
        <v>215</v>
      </c>
      <c r="E358" s="28"/>
      <c r="F358" s="23">
        <v>300000</v>
      </c>
      <c r="G358" s="25">
        <f t="shared" si="56"/>
        <v>300000</v>
      </c>
    </row>
    <row r="359" spans="1:7" ht="84" x14ac:dyDescent="0.2">
      <c r="A359" s="10" t="str">
        <f t="shared" si="57"/>
        <v>Amenities (players toilet/showers)</v>
      </c>
      <c r="B359" s="119" t="str">
        <f t="shared" si="58"/>
        <v>Provide 2 sets of player amenities per playing field. Exclusive access to adjacent shower area (3 cubicle shower per set). Exclusive access to adjacent toilet facilities with hand basin (3 pans/1 basin per set – no urinals)</v>
      </c>
      <c r="C359" s="9" t="s">
        <v>268</v>
      </c>
      <c r="D359" s="37" t="s">
        <v>215</v>
      </c>
      <c r="E359" s="28"/>
      <c r="F359" s="23">
        <v>150000</v>
      </c>
      <c r="G359" s="25">
        <f t="shared" si="56"/>
        <v>150000</v>
      </c>
    </row>
    <row r="360" spans="1:7" ht="60" x14ac:dyDescent="0.2">
      <c r="A360" s="10" t="str">
        <f t="shared" si="57"/>
        <v>Umpires room</v>
      </c>
      <c r="B360" s="119" t="str">
        <f t="shared" si="58"/>
        <v>1 lockable change room per facility including bench seating and coat hooks. Access within the building to lockable shower and lockable toilet with hand basin</v>
      </c>
      <c r="C360" s="9" t="s">
        <v>305</v>
      </c>
      <c r="D360" s="37" t="s">
        <v>215</v>
      </c>
      <c r="E360" s="28"/>
      <c r="F360" s="23">
        <v>80000</v>
      </c>
      <c r="G360" s="25">
        <f t="shared" si="56"/>
        <v>80000</v>
      </c>
    </row>
    <row r="361" spans="1:7" ht="48" x14ac:dyDescent="0.2">
      <c r="A361" s="10" t="str">
        <f t="shared" si="57"/>
        <v>First aid/medical room</v>
      </c>
      <c r="B361" s="119" t="str">
        <f t="shared" si="58"/>
        <v>Provision of sink/wash basin. Accessible emergency access. Positioned near change rooms. May be shared as office/ meeting room</v>
      </c>
      <c r="C361" s="9" t="s">
        <v>269</v>
      </c>
      <c r="D361" s="37" t="s">
        <v>215</v>
      </c>
      <c r="E361" s="28"/>
      <c r="F361" s="23">
        <v>20000</v>
      </c>
      <c r="G361" s="25">
        <f t="shared" si="56"/>
        <v>20000</v>
      </c>
    </row>
    <row r="362" spans="1:7" ht="48" x14ac:dyDescent="0.2">
      <c r="A362" s="10" t="str">
        <f t="shared" si="57"/>
        <v>Office/meeting room</v>
      </c>
      <c r="B362" s="119" t="str">
        <f t="shared" si="58"/>
        <v>Access to broadband internet and telecommunications. Appropriate shelving and computer space. May be shared as first aid/medical room</v>
      </c>
      <c r="C362" s="9" t="s">
        <v>305</v>
      </c>
      <c r="D362" s="37" t="s">
        <v>225</v>
      </c>
      <c r="E362" s="28"/>
      <c r="F362" s="23">
        <v>30000</v>
      </c>
      <c r="G362" s="25">
        <f t="shared" si="56"/>
        <v>30000</v>
      </c>
    </row>
    <row r="363" spans="1:7" ht="108" x14ac:dyDescent="0.2">
      <c r="A363" s="10" t="str">
        <f t="shared" si="57"/>
        <v>Kitchen/kiosk</v>
      </c>
      <c r="B363" s="119" t="str">
        <f t="shared" si="58"/>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363" s="9" t="s">
        <v>270</v>
      </c>
      <c r="D363" s="37" t="s">
        <v>244</v>
      </c>
      <c r="E363" s="28"/>
      <c r="F363" s="23"/>
      <c r="G363" s="25">
        <f t="shared" si="56"/>
        <v>0</v>
      </c>
    </row>
    <row r="364" spans="1:7" ht="36" x14ac:dyDescent="0.2">
      <c r="A364" s="10" t="str">
        <f t="shared" si="57"/>
        <v>Social area</v>
      </c>
      <c r="B364" s="119" t="str">
        <f t="shared" si="58"/>
        <v>Provision of interface with kitchen servery. Some undercover viewing area to reserve</v>
      </c>
      <c r="C364" s="9" t="s">
        <v>270</v>
      </c>
      <c r="D364" s="37" t="s">
        <v>244</v>
      </c>
      <c r="E364" s="28"/>
      <c r="F364" s="23"/>
      <c r="G364" s="25">
        <f t="shared" si="56"/>
        <v>0</v>
      </c>
    </row>
    <row r="365" spans="1:7" x14ac:dyDescent="0.2">
      <c r="A365" s="10" t="str">
        <f t="shared" si="57"/>
        <v>Storage</v>
      </c>
      <c r="B365" s="119" t="str">
        <f t="shared" si="58"/>
        <v>Adequate shelving and storage space</v>
      </c>
      <c r="C365" s="9" t="s">
        <v>305</v>
      </c>
      <c r="D365" s="37" t="s">
        <v>215</v>
      </c>
      <c r="E365" s="28"/>
      <c r="F365" s="23">
        <v>50000</v>
      </c>
      <c r="G365" s="25">
        <f t="shared" si="56"/>
        <v>50000</v>
      </c>
    </row>
    <row r="366" spans="1:7" ht="36" x14ac:dyDescent="0.2">
      <c r="A366" s="10" t="str">
        <f t="shared" si="57"/>
        <v>Internal/external public toilets</v>
      </c>
      <c r="B366" s="119" t="str">
        <f t="shared" si="58"/>
        <v>Access to male and female toilets or suitable unisex/family toilets with basin</v>
      </c>
      <c r="C366" s="9" t="s">
        <v>270</v>
      </c>
      <c r="D366" s="37" t="s">
        <v>244</v>
      </c>
      <c r="E366" s="28"/>
      <c r="F366" s="23"/>
      <c r="G366" s="25">
        <f t="shared" si="56"/>
        <v>0</v>
      </c>
    </row>
    <row r="367" spans="1:7" ht="24" x14ac:dyDescent="0.2">
      <c r="A367" s="10" t="str">
        <f t="shared" si="57"/>
        <v>Disabled toilet</v>
      </c>
      <c r="B367" s="119" t="str">
        <f t="shared" si="58"/>
        <v>Access to disabled toilet or suitable unisex/family  toilet with basin</v>
      </c>
      <c r="C367" s="9" t="s">
        <v>271</v>
      </c>
      <c r="D367" s="37" t="s">
        <v>225</v>
      </c>
      <c r="E367" s="28"/>
      <c r="F367" s="23">
        <v>30000</v>
      </c>
      <c r="G367" s="25">
        <f t="shared" si="56"/>
        <v>30000</v>
      </c>
    </row>
    <row r="368" spans="1:7" ht="36" x14ac:dyDescent="0.2">
      <c r="A368" s="10" t="str">
        <f t="shared" si="57"/>
        <v>Cleaners  Store</v>
      </c>
      <c r="B368" s="119" t="str">
        <f t="shared" si="58"/>
        <v>Provision of interface with kitchen servery. Some undercover viewing area to reserve</v>
      </c>
      <c r="C368" s="9"/>
      <c r="D368" s="18"/>
      <c r="E368" s="28"/>
      <c r="F368" s="23"/>
      <c r="G368" s="25">
        <f t="shared" si="56"/>
        <v>0</v>
      </c>
    </row>
    <row r="369" spans="1:7" x14ac:dyDescent="0.2">
      <c r="A369" s="10" t="str">
        <f t="shared" si="57"/>
        <v>Plant Room</v>
      </c>
      <c r="B369" s="119" t="str">
        <f t="shared" si="58"/>
        <v>Adequate shelving and storage space</v>
      </c>
      <c r="C369" s="9"/>
      <c r="D369" s="18"/>
      <c r="E369" s="28"/>
      <c r="F369" s="23"/>
      <c r="G369" s="25">
        <f t="shared" si="56"/>
        <v>0</v>
      </c>
    </row>
    <row r="370" spans="1:7" ht="24" x14ac:dyDescent="0.2">
      <c r="A370" s="10" t="str">
        <f t="shared" si="57"/>
        <v>Rubbish storage</v>
      </c>
      <c r="B370" s="119" t="str">
        <f t="shared" si="58"/>
        <v>Externally accessible and lockable to store rubbish/recycling</v>
      </c>
      <c r="C370" s="9" t="s">
        <v>305</v>
      </c>
      <c r="D370" s="37" t="s">
        <v>225</v>
      </c>
      <c r="E370" s="28"/>
      <c r="F370" s="23">
        <v>5000</v>
      </c>
      <c r="G370" s="25">
        <f t="shared" si="56"/>
        <v>5000</v>
      </c>
    </row>
    <row r="371" spans="1:7" ht="36" x14ac:dyDescent="0.2">
      <c r="A371" s="10" t="str">
        <f t="shared" si="57"/>
        <v>Spectator cover</v>
      </c>
      <c r="B371" s="119" t="str">
        <f t="shared" si="58"/>
        <v>Adequate space for viewing with sufficient protection from inclement weather. Interface with kitchen servery</v>
      </c>
      <c r="C371" s="9" t="s">
        <v>272</v>
      </c>
      <c r="D371" s="37" t="s">
        <v>225</v>
      </c>
      <c r="E371" s="28"/>
      <c r="F371" s="23">
        <v>80000</v>
      </c>
      <c r="G371" s="25">
        <f t="shared" si="56"/>
        <v>80000</v>
      </c>
    </row>
    <row r="372" spans="1:7" ht="15.75" thickBot="1" x14ac:dyDescent="0.25">
      <c r="A372" s="43"/>
      <c r="B372" s="44"/>
      <c r="C372" s="44"/>
      <c r="D372" s="45"/>
      <c r="E372" s="46">
        <f>SUM(E357:E371)</f>
        <v>0</v>
      </c>
      <c r="F372" s="46">
        <f>SUM(F357:F371)</f>
        <v>825000</v>
      </c>
      <c r="G372" s="46">
        <f>SUM(G357:G371)</f>
        <v>825000</v>
      </c>
    </row>
    <row r="373" spans="1:7" ht="15.75" thickTop="1" x14ac:dyDescent="0.25">
      <c r="A373" s="109">
        <f>A355+1</f>
        <v>20</v>
      </c>
      <c r="B373" s="136" t="s">
        <v>69</v>
      </c>
      <c r="C373" s="138"/>
      <c r="D373" s="136" t="s">
        <v>49</v>
      </c>
      <c r="E373" s="137"/>
      <c r="F373" s="137"/>
      <c r="G373" s="138"/>
    </row>
    <row r="374" spans="1:7" x14ac:dyDescent="0.2">
      <c r="A374" s="4" t="s">
        <v>12</v>
      </c>
      <c r="B374" s="4" t="s">
        <v>13</v>
      </c>
      <c r="C374" s="5" t="s">
        <v>14</v>
      </c>
      <c r="D374" s="15" t="s">
        <v>9</v>
      </c>
      <c r="E374" s="21" t="s">
        <v>10</v>
      </c>
      <c r="F374" s="22" t="s">
        <v>8</v>
      </c>
      <c r="G374" s="22" t="s">
        <v>4</v>
      </c>
    </row>
    <row r="375" spans="1:7" ht="24" x14ac:dyDescent="0.2">
      <c r="A375" s="10" t="str">
        <f>A357</f>
        <v>Pavilion Access</v>
      </c>
      <c r="B375" s="119" t="str">
        <f>B357</f>
        <v>Access &amp; egress to be DDA, BCA compliant</v>
      </c>
      <c r="C375" s="9" t="s">
        <v>270</v>
      </c>
      <c r="D375" s="38"/>
      <c r="E375" s="23"/>
      <c r="F375" s="24"/>
      <c r="G375" s="25">
        <f t="shared" ref="G375:G389" si="59">SUM(E375:F375)</f>
        <v>0</v>
      </c>
    </row>
    <row r="376" spans="1:7" ht="60" x14ac:dyDescent="0.2">
      <c r="A376" s="10" t="str">
        <f t="shared" ref="A376:A389" si="60">A358</f>
        <v>Changerooms (Home &amp; Away)</v>
      </c>
      <c r="B376" s="119" t="str">
        <f t="shared" ref="B376:B389" si="61">B358</f>
        <v>Provide 2 change rooms per playing field including bench seating and coat hooks
Area dependent on sport played at reserve</v>
      </c>
      <c r="C376" s="36" t="s">
        <v>273</v>
      </c>
      <c r="D376" s="38" t="s">
        <v>215</v>
      </c>
      <c r="E376" s="23"/>
      <c r="F376" s="24">
        <v>150000</v>
      </c>
      <c r="G376" s="25">
        <f t="shared" si="59"/>
        <v>150000</v>
      </c>
    </row>
    <row r="377" spans="1:7" ht="84" x14ac:dyDescent="0.2">
      <c r="A377" s="10" t="str">
        <f t="shared" si="60"/>
        <v>Amenities (players toilet/showers)</v>
      </c>
      <c r="B377" s="119" t="str">
        <f t="shared" si="61"/>
        <v>Provide 2 sets of player amenities per playing field. Exclusive access to adjacent shower area (3 cubicle shower per set). Exclusive access to adjacent toilet facilities with hand basin (3 pans/1 basin per set – no urinals)</v>
      </c>
      <c r="C377" s="36" t="s">
        <v>274</v>
      </c>
      <c r="D377" s="38" t="s">
        <v>215</v>
      </c>
      <c r="E377" s="23"/>
      <c r="F377" s="24">
        <v>100000</v>
      </c>
      <c r="G377" s="25">
        <f t="shared" si="59"/>
        <v>100000</v>
      </c>
    </row>
    <row r="378" spans="1:7" ht="60" x14ac:dyDescent="0.2">
      <c r="A378" s="10" t="str">
        <f t="shared" si="60"/>
        <v>Umpires room</v>
      </c>
      <c r="B378" s="119" t="str">
        <f t="shared" si="61"/>
        <v>1 lockable change room per facility including bench seating and coat hooks. Access within the building to lockable shower and lockable toilet with hand basin</v>
      </c>
      <c r="C378" s="9" t="s">
        <v>270</v>
      </c>
      <c r="D378" s="38" t="s">
        <v>244</v>
      </c>
      <c r="E378" s="23"/>
      <c r="F378" s="24"/>
      <c r="G378" s="25">
        <f t="shared" si="59"/>
        <v>0</v>
      </c>
    </row>
    <row r="379" spans="1:7" ht="48" x14ac:dyDescent="0.2">
      <c r="A379" s="10" t="str">
        <f t="shared" si="60"/>
        <v>First aid/medical room</v>
      </c>
      <c r="B379" s="119" t="str">
        <f t="shared" si="61"/>
        <v>Provision of sink/wash basin. Accessible emergency access. Positioned near change rooms. May be shared as office/ meeting room</v>
      </c>
      <c r="C379" s="9" t="s">
        <v>270</v>
      </c>
      <c r="D379" s="38" t="s">
        <v>244</v>
      </c>
      <c r="E379" s="23"/>
      <c r="F379" s="24"/>
      <c r="G379" s="25">
        <f t="shared" si="59"/>
        <v>0</v>
      </c>
    </row>
    <row r="380" spans="1:7" ht="48" x14ac:dyDescent="0.2">
      <c r="A380" s="10" t="str">
        <f t="shared" si="60"/>
        <v>Office/meeting room</v>
      </c>
      <c r="B380" s="119" t="str">
        <f t="shared" si="61"/>
        <v>Access to broadband internet and telecommunications. Appropriate shelving and computer space. May be shared as first aid/medical room</v>
      </c>
      <c r="C380" s="9" t="s">
        <v>270</v>
      </c>
      <c r="D380" s="38" t="s">
        <v>244</v>
      </c>
      <c r="E380" s="23"/>
      <c r="F380" s="24"/>
      <c r="G380" s="25">
        <f t="shared" si="59"/>
        <v>0</v>
      </c>
    </row>
    <row r="381" spans="1:7" ht="108" x14ac:dyDescent="0.2">
      <c r="A381" s="10" t="str">
        <f t="shared" si="60"/>
        <v>Kitchen/kiosk</v>
      </c>
      <c r="B381" s="119" t="str">
        <f t="shared" si="61"/>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381" s="9" t="s">
        <v>270</v>
      </c>
      <c r="D381" s="38" t="s">
        <v>244</v>
      </c>
      <c r="E381" s="23"/>
      <c r="F381" s="24"/>
      <c r="G381" s="25">
        <f t="shared" si="59"/>
        <v>0</v>
      </c>
    </row>
    <row r="382" spans="1:7" ht="36" x14ac:dyDescent="0.2">
      <c r="A382" s="10" t="str">
        <f t="shared" si="60"/>
        <v>Social area</v>
      </c>
      <c r="B382" s="119" t="str">
        <f t="shared" si="61"/>
        <v>Provision of interface with kitchen servery. Some undercover viewing area to reserve</v>
      </c>
      <c r="C382" s="9" t="s">
        <v>270</v>
      </c>
      <c r="D382" s="38" t="s">
        <v>244</v>
      </c>
      <c r="E382" s="23"/>
      <c r="F382" s="24"/>
      <c r="G382" s="25">
        <f t="shared" si="59"/>
        <v>0</v>
      </c>
    </row>
    <row r="383" spans="1:7" x14ac:dyDescent="0.2">
      <c r="A383" s="10" t="str">
        <f t="shared" si="60"/>
        <v>Storage</v>
      </c>
      <c r="B383" s="119" t="str">
        <f t="shared" si="61"/>
        <v>Adequate shelving and storage space</v>
      </c>
      <c r="C383" s="9" t="s">
        <v>270</v>
      </c>
      <c r="D383" s="38" t="s">
        <v>244</v>
      </c>
      <c r="E383" s="23"/>
      <c r="F383" s="24"/>
      <c r="G383" s="25">
        <f t="shared" si="59"/>
        <v>0</v>
      </c>
    </row>
    <row r="384" spans="1:7" ht="36" x14ac:dyDescent="0.2">
      <c r="A384" s="10" t="str">
        <f t="shared" si="60"/>
        <v>Internal/external public toilets</v>
      </c>
      <c r="B384" s="119" t="str">
        <f t="shared" si="61"/>
        <v>Access to male and female toilets or suitable unisex/family toilets with basin</v>
      </c>
      <c r="C384" s="9" t="s">
        <v>270</v>
      </c>
      <c r="D384" s="38" t="s">
        <v>244</v>
      </c>
      <c r="E384" s="23"/>
      <c r="F384" s="24"/>
      <c r="G384" s="25">
        <f t="shared" si="59"/>
        <v>0</v>
      </c>
    </row>
    <row r="385" spans="1:7" ht="24" x14ac:dyDescent="0.2">
      <c r="A385" s="10" t="str">
        <f t="shared" si="60"/>
        <v>Disabled toilet</v>
      </c>
      <c r="B385" s="119" t="str">
        <f t="shared" si="61"/>
        <v>Access to disabled toilet or suitable unisex/family  toilet with basin</v>
      </c>
      <c r="C385" s="9" t="s">
        <v>270</v>
      </c>
      <c r="D385" s="38" t="s">
        <v>244</v>
      </c>
      <c r="E385" s="23"/>
      <c r="F385" s="24"/>
      <c r="G385" s="25">
        <f t="shared" si="59"/>
        <v>0</v>
      </c>
    </row>
    <row r="386" spans="1:7" ht="36" x14ac:dyDescent="0.2">
      <c r="A386" s="10" t="str">
        <f t="shared" si="60"/>
        <v>Cleaners  Store</v>
      </c>
      <c r="B386" s="119" t="str">
        <f t="shared" si="61"/>
        <v>Provision of interface with kitchen servery. Some undercover viewing area to reserve</v>
      </c>
      <c r="C386" s="9" t="s">
        <v>270</v>
      </c>
      <c r="D386" s="38" t="s">
        <v>244</v>
      </c>
      <c r="E386" s="23"/>
      <c r="F386" s="24"/>
      <c r="G386" s="25">
        <f t="shared" si="59"/>
        <v>0</v>
      </c>
    </row>
    <row r="387" spans="1:7" x14ac:dyDescent="0.2">
      <c r="A387" s="10" t="str">
        <f t="shared" si="60"/>
        <v>Plant Room</v>
      </c>
      <c r="B387" s="119" t="str">
        <f t="shared" si="61"/>
        <v>Adequate shelving and storage space</v>
      </c>
      <c r="C387" s="9" t="s">
        <v>270</v>
      </c>
      <c r="D387" s="38" t="s">
        <v>244</v>
      </c>
      <c r="E387" s="23"/>
      <c r="F387" s="24"/>
      <c r="G387" s="25">
        <f t="shared" si="59"/>
        <v>0</v>
      </c>
    </row>
    <row r="388" spans="1:7" ht="24" x14ac:dyDescent="0.2">
      <c r="A388" s="10" t="str">
        <f t="shared" si="60"/>
        <v>Rubbish storage</v>
      </c>
      <c r="B388" s="119" t="str">
        <f t="shared" si="61"/>
        <v>Externally accessible and lockable to store rubbish/recycling</v>
      </c>
      <c r="C388" s="9" t="s">
        <v>270</v>
      </c>
      <c r="D388" s="38" t="s">
        <v>244</v>
      </c>
      <c r="E388" s="23"/>
      <c r="F388" s="24"/>
      <c r="G388" s="25">
        <f t="shared" si="59"/>
        <v>0</v>
      </c>
    </row>
    <row r="389" spans="1:7" ht="36" x14ac:dyDescent="0.2">
      <c r="A389" s="10" t="str">
        <f t="shared" si="60"/>
        <v>Spectator cover</v>
      </c>
      <c r="B389" s="119" t="str">
        <f t="shared" si="61"/>
        <v>Adequate space for viewing with sufficient protection from inclement weather. Interface with kitchen servery</v>
      </c>
      <c r="C389" s="9" t="s">
        <v>270</v>
      </c>
      <c r="D389" s="38" t="s">
        <v>244</v>
      </c>
      <c r="E389" s="23"/>
      <c r="F389" s="24"/>
      <c r="G389" s="25">
        <f t="shared" si="59"/>
        <v>0</v>
      </c>
    </row>
    <row r="390" spans="1:7" ht="15.75" thickBot="1" x14ac:dyDescent="0.25">
      <c r="A390" s="43"/>
      <c r="B390" s="44"/>
      <c r="C390" s="44"/>
      <c r="D390" s="45"/>
      <c r="E390" s="46">
        <f>SUM(E375:E389)</f>
        <v>0</v>
      </c>
      <c r="F390" s="46">
        <f>SUM(F375:F389)</f>
        <v>250000</v>
      </c>
      <c r="G390" s="46">
        <f>SUM(G375:G389)</f>
        <v>250000</v>
      </c>
    </row>
    <row r="391" spans="1:7" ht="15.75" thickTop="1" x14ac:dyDescent="0.25">
      <c r="A391" s="109">
        <f>A373+1</f>
        <v>21</v>
      </c>
      <c r="B391" s="136" t="s">
        <v>70</v>
      </c>
      <c r="C391" s="138"/>
      <c r="D391" s="136" t="s">
        <v>49</v>
      </c>
      <c r="E391" s="137"/>
      <c r="F391" s="137"/>
      <c r="G391" s="138"/>
    </row>
    <row r="392" spans="1:7" x14ac:dyDescent="0.2">
      <c r="A392" s="4" t="s">
        <v>12</v>
      </c>
      <c r="B392" s="114" t="s">
        <v>13</v>
      </c>
      <c r="C392" s="5" t="s">
        <v>14</v>
      </c>
      <c r="D392" s="15" t="s">
        <v>9</v>
      </c>
      <c r="E392" s="21" t="s">
        <v>10</v>
      </c>
      <c r="F392" s="22" t="s">
        <v>8</v>
      </c>
      <c r="G392" s="22" t="s">
        <v>4</v>
      </c>
    </row>
    <row r="393" spans="1:7" ht="24" x14ac:dyDescent="0.2">
      <c r="A393" s="10" t="str">
        <f>A375</f>
        <v>Pavilion Access</v>
      </c>
      <c r="B393" s="119" t="str">
        <f>B375</f>
        <v>Access &amp; egress to be DDA, BCA compliant</v>
      </c>
      <c r="C393" s="36" t="s">
        <v>275</v>
      </c>
      <c r="D393" s="38" t="s">
        <v>225</v>
      </c>
      <c r="E393" s="31"/>
      <c r="F393" s="32">
        <v>150000</v>
      </c>
      <c r="G393" s="25">
        <f t="shared" ref="G393:G407" si="62">SUM(E393:F393)</f>
        <v>150000</v>
      </c>
    </row>
    <row r="394" spans="1:7" ht="60" x14ac:dyDescent="0.2">
      <c r="A394" s="10" t="str">
        <f t="shared" ref="A394:A407" si="63">A376</f>
        <v>Changerooms (Home &amp; Away)</v>
      </c>
      <c r="B394" s="119" t="str">
        <f t="shared" ref="B394:B407" si="64">B376</f>
        <v>Provide 2 change rooms per playing field including bench seating and coat hooks
Area dependent on sport played at reserve</v>
      </c>
      <c r="C394" s="9" t="s">
        <v>270</v>
      </c>
      <c r="D394" s="38" t="s">
        <v>244</v>
      </c>
      <c r="E394" s="31"/>
      <c r="F394" s="32"/>
      <c r="G394" s="25">
        <f t="shared" si="62"/>
        <v>0</v>
      </c>
    </row>
    <row r="395" spans="1:7" ht="84" x14ac:dyDescent="0.2">
      <c r="A395" s="10" t="str">
        <f t="shared" si="63"/>
        <v>Amenities (players toilet/showers)</v>
      </c>
      <c r="B395" s="119" t="str">
        <f t="shared" si="64"/>
        <v>Provide 2 sets of player amenities per playing field. Exclusive access to adjacent shower area (3 cubicle shower per set). Exclusive access to adjacent toilet facilities with hand basin (3 pans/1 basin per set – no urinals)</v>
      </c>
      <c r="C395" s="9" t="s">
        <v>270</v>
      </c>
      <c r="D395" s="38" t="s">
        <v>244</v>
      </c>
      <c r="E395" s="31"/>
      <c r="F395" s="32"/>
      <c r="G395" s="25">
        <f t="shared" si="62"/>
        <v>0</v>
      </c>
    </row>
    <row r="396" spans="1:7" ht="60" x14ac:dyDescent="0.2">
      <c r="A396" s="10" t="str">
        <f t="shared" si="63"/>
        <v>Umpires room</v>
      </c>
      <c r="B396" s="119" t="str">
        <f t="shared" si="64"/>
        <v>1 lockable change room per facility including bench seating and coat hooks. Access within the building to lockable shower and lockable toilet with hand basin</v>
      </c>
      <c r="C396" s="9" t="s">
        <v>270</v>
      </c>
      <c r="D396" s="38" t="s">
        <v>244</v>
      </c>
      <c r="E396" s="31"/>
      <c r="F396" s="32"/>
      <c r="G396" s="25">
        <f t="shared" si="62"/>
        <v>0</v>
      </c>
    </row>
    <row r="397" spans="1:7" ht="48" x14ac:dyDescent="0.2">
      <c r="A397" s="10" t="str">
        <f t="shared" si="63"/>
        <v>First aid/medical room</v>
      </c>
      <c r="B397" s="119" t="str">
        <f t="shared" si="64"/>
        <v>Provision of sink/wash basin. Accessible emergency access. Positioned near change rooms. May be shared as office/ meeting room</v>
      </c>
      <c r="C397" s="9" t="s">
        <v>270</v>
      </c>
      <c r="D397" s="38" t="s">
        <v>244</v>
      </c>
      <c r="E397" s="31"/>
      <c r="F397" s="32"/>
      <c r="G397" s="25">
        <f t="shared" si="62"/>
        <v>0</v>
      </c>
    </row>
    <row r="398" spans="1:7" ht="48" x14ac:dyDescent="0.2">
      <c r="A398" s="10" t="str">
        <f t="shared" si="63"/>
        <v>Office/meeting room</v>
      </c>
      <c r="B398" s="119" t="str">
        <f t="shared" si="64"/>
        <v>Access to broadband internet and telecommunications. Appropriate shelving and computer space. May be shared as first aid/medical room</v>
      </c>
      <c r="C398" s="9" t="s">
        <v>270</v>
      </c>
      <c r="D398" s="38" t="s">
        <v>244</v>
      </c>
      <c r="E398" s="31"/>
      <c r="F398" s="32"/>
      <c r="G398" s="25">
        <f t="shared" si="62"/>
        <v>0</v>
      </c>
    </row>
    <row r="399" spans="1:7" ht="108" x14ac:dyDescent="0.2">
      <c r="A399" s="10" t="str">
        <f t="shared" si="63"/>
        <v>Kitchen/kiosk</v>
      </c>
      <c r="B399" s="119" t="str">
        <f t="shared" si="64"/>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399" s="36" t="s">
        <v>309</v>
      </c>
      <c r="D399" s="38" t="s">
        <v>162</v>
      </c>
      <c r="E399" s="31">
        <v>20000</v>
      </c>
      <c r="F399" s="32">
        <v>40000</v>
      </c>
      <c r="G399" s="25">
        <f t="shared" si="62"/>
        <v>60000</v>
      </c>
    </row>
    <row r="400" spans="1:7" ht="36" x14ac:dyDescent="0.2">
      <c r="A400" s="10" t="str">
        <f t="shared" si="63"/>
        <v>Social area</v>
      </c>
      <c r="B400" s="119" t="str">
        <f t="shared" si="64"/>
        <v>Provision of interface with kitchen servery. Some undercover viewing area to reserve</v>
      </c>
      <c r="C400" s="9" t="s">
        <v>270</v>
      </c>
      <c r="D400" s="38" t="s">
        <v>244</v>
      </c>
      <c r="E400" s="31"/>
      <c r="F400" s="32"/>
      <c r="G400" s="25">
        <f t="shared" si="62"/>
        <v>0</v>
      </c>
    </row>
    <row r="401" spans="1:7" x14ac:dyDescent="0.2">
      <c r="A401" s="10" t="str">
        <f t="shared" si="63"/>
        <v>Storage</v>
      </c>
      <c r="B401" s="119" t="str">
        <f t="shared" si="64"/>
        <v>Adequate shelving and storage space</v>
      </c>
      <c r="C401" s="9" t="s">
        <v>270</v>
      </c>
      <c r="D401" s="38" t="s">
        <v>244</v>
      </c>
      <c r="E401" s="31"/>
      <c r="F401" s="32"/>
      <c r="G401" s="25">
        <f t="shared" si="62"/>
        <v>0</v>
      </c>
    </row>
    <row r="402" spans="1:7" ht="36" x14ac:dyDescent="0.2">
      <c r="A402" s="10" t="str">
        <f t="shared" si="63"/>
        <v>Internal/external public toilets</v>
      </c>
      <c r="B402" s="119" t="str">
        <f t="shared" si="64"/>
        <v>Access to male and female toilets or suitable unisex/family toilets with basin</v>
      </c>
      <c r="C402" s="36" t="s">
        <v>207</v>
      </c>
      <c r="D402" s="38" t="s">
        <v>162</v>
      </c>
      <c r="E402" s="31">
        <v>20000</v>
      </c>
      <c r="F402" s="32">
        <v>25000</v>
      </c>
      <c r="G402" s="25">
        <f t="shared" si="62"/>
        <v>45000</v>
      </c>
    </row>
    <row r="403" spans="1:7" ht="24" x14ac:dyDescent="0.2">
      <c r="A403" s="10" t="str">
        <f t="shared" si="63"/>
        <v>Disabled toilet</v>
      </c>
      <c r="B403" s="119" t="str">
        <f t="shared" si="64"/>
        <v>Access to disabled toilet or suitable unisex/family  toilet with basin</v>
      </c>
      <c r="C403" s="36" t="s">
        <v>305</v>
      </c>
      <c r="D403" s="38" t="s">
        <v>225</v>
      </c>
      <c r="E403" s="31"/>
      <c r="F403" s="32">
        <v>30000</v>
      </c>
      <c r="G403" s="25">
        <f t="shared" si="62"/>
        <v>30000</v>
      </c>
    </row>
    <row r="404" spans="1:7" ht="36" x14ac:dyDescent="0.2">
      <c r="A404" s="10" t="str">
        <f t="shared" si="63"/>
        <v>Cleaners  Store</v>
      </c>
      <c r="B404" s="119" t="str">
        <f t="shared" si="64"/>
        <v>Provision of interface with kitchen servery. Some undercover viewing area to reserve</v>
      </c>
      <c r="C404" s="9" t="s">
        <v>270</v>
      </c>
      <c r="D404" s="38" t="s">
        <v>244</v>
      </c>
      <c r="E404" s="31"/>
      <c r="F404" s="32"/>
      <c r="G404" s="25">
        <f t="shared" si="62"/>
        <v>0</v>
      </c>
    </row>
    <row r="405" spans="1:7" x14ac:dyDescent="0.2">
      <c r="A405" s="10" t="str">
        <f t="shared" si="63"/>
        <v>Plant Room</v>
      </c>
      <c r="B405" s="119" t="str">
        <f t="shared" si="64"/>
        <v>Adequate shelving and storage space</v>
      </c>
      <c r="C405" s="9" t="s">
        <v>270</v>
      </c>
      <c r="D405" s="38" t="s">
        <v>244</v>
      </c>
      <c r="E405" s="31"/>
      <c r="F405" s="32"/>
      <c r="G405" s="25">
        <f t="shared" si="62"/>
        <v>0</v>
      </c>
    </row>
    <row r="406" spans="1:7" ht="24" x14ac:dyDescent="0.2">
      <c r="A406" s="10" t="str">
        <f t="shared" si="63"/>
        <v>Rubbish storage</v>
      </c>
      <c r="B406" s="119" t="str">
        <f t="shared" si="64"/>
        <v>Externally accessible and lockable to store rubbish/recycling</v>
      </c>
      <c r="C406" s="9" t="s">
        <v>270</v>
      </c>
      <c r="D406" s="38" t="s">
        <v>244</v>
      </c>
      <c r="E406" s="31"/>
      <c r="F406" s="32"/>
      <c r="G406" s="25">
        <f t="shared" si="62"/>
        <v>0</v>
      </c>
    </row>
    <row r="407" spans="1:7" ht="36" x14ac:dyDescent="0.2">
      <c r="A407" s="10" t="str">
        <f t="shared" si="63"/>
        <v>Spectator cover</v>
      </c>
      <c r="B407" s="119" t="str">
        <f t="shared" si="64"/>
        <v>Adequate space for viewing with sufficient protection from inclement weather. Interface with kitchen servery</v>
      </c>
      <c r="C407" s="9" t="s">
        <v>270</v>
      </c>
      <c r="D407" s="38" t="s">
        <v>244</v>
      </c>
      <c r="E407" s="31"/>
      <c r="F407" s="32"/>
      <c r="G407" s="25">
        <f t="shared" si="62"/>
        <v>0</v>
      </c>
    </row>
    <row r="408" spans="1:7" ht="15.75" thickBot="1" x14ac:dyDescent="0.25">
      <c r="A408" s="43"/>
      <c r="B408" s="44"/>
      <c r="C408" s="44"/>
      <c r="D408" s="45"/>
      <c r="E408" s="46">
        <f>SUM(E393:E407)</f>
        <v>40000</v>
      </c>
      <c r="F408" s="46">
        <f>SUM(F393:F407)</f>
        <v>245000</v>
      </c>
      <c r="G408" s="46">
        <f>SUM(G393:G407)</f>
        <v>285000</v>
      </c>
    </row>
    <row r="409" spans="1:7" ht="15.75" thickTop="1" x14ac:dyDescent="0.25">
      <c r="A409" s="109">
        <f>A391+1</f>
        <v>22</v>
      </c>
      <c r="B409" s="136" t="s">
        <v>71</v>
      </c>
      <c r="C409" s="138"/>
      <c r="D409" s="136" t="s">
        <v>49</v>
      </c>
      <c r="E409" s="137"/>
      <c r="F409" s="137"/>
      <c r="G409" s="138"/>
    </row>
    <row r="410" spans="1:7" x14ac:dyDescent="0.2">
      <c r="A410" s="4" t="s">
        <v>12</v>
      </c>
      <c r="B410" s="4" t="s">
        <v>13</v>
      </c>
      <c r="C410" s="5" t="s">
        <v>14</v>
      </c>
      <c r="D410" s="15" t="s">
        <v>9</v>
      </c>
      <c r="E410" s="21" t="s">
        <v>10</v>
      </c>
      <c r="F410" s="22" t="s">
        <v>8</v>
      </c>
      <c r="G410" s="22" t="s">
        <v>4</v>
      </c>
    </row>
    <row r="411" spans="1:7" ht="24" x14ac:dyDescent="0.2">
      <c r="A411" s="10" t="str">
        <f>A393</f>
        <v>Pavilion Access</v>
      </c>
      <c r="B411" s="119" t="str">
        <f>B393</f>
        <v>Access &amp; egress to be DDA, BCA compliant</v>
      </c>
      <c r="C411" s="9" t="s">
        <v>276</v>
      </c>
      <c r="D411" s="37" t="s">
        <v>225</v>
      </c>
      <c r="E411" s="28"/>
      <c r="F411" s="24">
        <v>40000</v>
      </c>
      <c r="G411" s="25">
        <f t="shared" ref="G411:G425" si="65">SUM(E411:F411)</f>
        <v>40000</v>
      </c>
    </row>
    <row r="412" spans="1:7" ht="60" x14ac:dyDescent="0.2">
      <c r="A412" s="10" t="str">
        <f t="shared" ref="A412:A425" si="66">A394</f>
        <v>Changerooms (Home &amp; Away)</v>
      </c>
      <c r="B412" s="119" t="str">
        <f t="shared" ref="B412:B425" si="67">B394</f>
        <v>Provide 2 change rooms per playing field including bench seating and coat hooks
Area dependent on sport played at reserve</v>
      </c>
      <c r="C412" s="9" t="s">
        <v>277</v>
      </c>
      <c r="D412" s="37" t="s">
        <v>225</v>
      </c>
      <c r="E412" s="28"/>
      <c r="F412" s="24">
        <v>120000</v>
      </c>
      <c r="G412" s="25">
        <f t="shared" si="65"/>
        <v>120000</v>
      </c>
    </row>
    <row r="413" spans="1:7" ht="84" x14ac:dyDescent="0.2">
      <c r="A413" s="10" t="str">
        <f t="shared" si="66"/>
        <v>Amenities (players toilet/showers)</v>
      </c>
      <c r="B413" s="119" t="str">
        <f t="shared" si="67"/>
        <v>Provide 2 sets of player amenities per playing field. Exclusive access to adjacent shower area (3 cubicle shower per set). Exclusive access to adjacent toilet facilities with hand basin (3 pans/1 basin per set – no urinals)</v>
      </c>
      <c r="C413" s="9" t="s">
        <v>278</v>
      </c>
      <c r="D413" s="37" t="s">
        <v>225</v>
      </c>
      <c r="E413" s="28"/>
      <c r="F413" s="24">
        <v>150000</v>
      </c>
      <c r="G413" s="25">
        <f t="shared" si="65"/>
        <v>150000</v>
      </c>
    </row>
    <row r="414" spans="1:7" ht="60" x14ac:dyDescent="0.2">
      <c r="A414" s="10" t="str">
        <f t="shared" si="66"/>
        <v>Umpires room</v>
      </c>
      <c r="B414" s="119" t="str">
        <f t="shared" si="67"/>
        <v>1 lockable change room per facility including bench seating and coat hooks. Access within the building to lockable shower and lockable toilet with hand basin</v>
      </c>
      <c r="C414" s="9" t="s">
        <v>305</v>
      </c>
      <c r="D414" s="37" t="s">
        <v>225</v>
      </c>
      <c r="E414" s="28"/>
      <c r="F414" s="24">
        <v>60000</v>
      </c>
      <c r="G414" s="25">
        <f t="shared" si="65"/>
        <v>60000</v>
      </c>
    </row>
    <row r="415" spans="1:7" ht="48" x14ac:dyDescent="0.2">
      <c r="A415" s="10" t="str">
        <f t="shared" si="66"/>
        <v>First aid/medical room</v>
      </c>
      <c r="B415" s="119" t="str">
        <f t="shared" si="67"/>
        <v>Provision of sink/wash basin. Accessible emergency access. Positioned near change rooms. May be shared as office/ meeting room</v>
      </c>
      <c r="C415" s="9" t="s">
        <v>305</v>
      </c>
      <c r="D415" s="37" t="s">
        <v>225</v>
      </c>
      <c r="E415" s="28"/>
      <c r="F415" s="24">
        <v>60000</v>
      </c>
      <c r="G415" s="25">
        <f t="shared" si="65"/>
        <v>60000</v>
      </c>
    </row>
    <row r="416" spans="1:7" ht="48" x14ac:dyDescent="0.2">
      <c r="A416" s="10" t="str">
        <f t="shared" si="66"/>
        <v>Office/meeting room</v>
      </c>
      <c r="B416" s="119" t="str">
        <f t="shared" si="67"/>
        <v>Access to broadband internet and telecommunications. Appropriate shelving and computer space. May be shared as first aid/medical room</v>
      </c>
      <c r="C416" s="9" t="s">
        <v>305</v>
      </c>
      <c r="D416" s="37" t="s">
        <v>225</v>
      </c>
      <c r="E416" s="28"/>
      <c r="F416" s="24">
        <v>50000</v>
      </c>
      <c r="G416" s="25">
        <f t="shared" si="65"/>
        <v>50000</v>
      </c>
    </row>
    <row r="417" spans="1:7" ht="108" x14ac:dyDescent="0.2">
      <c r="A417" s="10" t="str">
        <f t="shared" si="66"/>
        <v>Kitchen/kiosk</v>
      </c>
      <c r="B417" s="119" t="str">
        <f t="shared" si="67"/>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417" s="9" t="s">
        <v>310</v>
      </c>
      <c r="D417" s="37" t="s">
        <v>225</v>
      </c>
      <c r="E417" s="28"/>
      <c r="F417" s="24">
        <v>200000</v>
      </c>
      <c r="G417" s="25">
        <f t="shared" si="65"/>
        <v>200000</v>
      </c>
    </row>
    <row r="418" spans="1:7" ht="36" x14ac:dyDescent="0.2">
      <c r="A418" s="10" t="str">
        <f t="shared" si="66"/>
        <v>Social area</v>
      </c>
      <c r="B418" s="119" t="str">
        <f t="shared" si="67"/>
        <v>Provision of interface with kitchen servery. Some undercover viewing area to reserve</v>
      </c>
      <c r="C418" s="9" t="s">
        <v>279</v>
      </c>
      <c r="D418" s="37" t="s">
        <v>225</v>
      </c>
      <c r="E418" s="28">
        <v>10000</v>
      </c>
      <c r="F418" s="24">
        <v>100000</v>
      </c>
      <c r="G418" s="25">
        <f t="shared" si="65"/>
        <v>110000</v>
      </c>
    </row>
    <row r="419" spans="1:7" x14ac:dyDescent="0.2">
      <c r="A419" s="10" t="str">
        <f t="shared" si="66"/>
        <v>Storage</v>
      </c>
      <c r="B419" s="119" t="str">
        <f t="shared" si="67"/>
        <v>Adequate shelving and storage space</v>
      </c>
      <c r="C419" s="9" t="s">
        <v>305</v>
      </c>
      <c r="D419" s="37" t="s">
        <v>225</v>
      </c>
      <c r="E419" s="28"/>
      <c r="F419" s="24">
        <v>50000</v>
      </c>
      <c r="G419" s="25">
        <f t="shared" si="65"/>
        <v>50000</v>
      </c>
    </row>
    <row r="420" spans="1:7" ht="36" x14ac:dyDescent="0.2">
      <c r="A420" s="10" t="str">
        <f t="shared" si="66"/>
        <v>Internal/external public toilets</v>
      </c>
      <c r="B420" s="119" t="str">
        <f t="shared" si="67"/>
        <v>Access to male and female toilets or suitable unisex/family toilets with basin</v>
      </c>
      <c r="C420" s="9" t="s">
        <v>280</v>
      </c>
      <c r="D420" s="37" t="s">
        <v>225</v>
      </c>
      <c r="E420" s="28">
        <v>20000</v>
      </c>
      <c r="F420" s="24">
        <v>160000</v>
      </c>
      <c r="G420" s="25">
        <f t="shared" si="65"/>
        <v>180000</v>
      </c>
    </row>
    <row r="421" spans="1:7" ht="24" x14ac:dyDescent="0.2">
      <c r="A421" s="10" t="str">
        <f t="shared" si="66"/>
        <v>Disabled toilet</v>
      </c>
      <c r="B421" s="119" t="str">
        <f t="shared" si="67"/>
        <v>Access to disabled toilet or suitable unisex/family  toilet with basin</v>
      </c>
      <c r="C421" s="9" t="s">
        <v>281</v>
      </c>
      <c r="D421" s="37" t="s">
        <v>225</v>
      </c>
      <c r="E421" s="28">
        <v>20000</v>
      </c>
      <c r="F421" s="24">
        <v>60000</v>
      </c>
      <c r="G421" s="25">
        <f t="shared" si="65"/>
        <v>80000</v>
      </c>
    </row>
    <row r="422" spans="1:7" ht="36" x14ac:dyDescent="0.2">
      <c r="A422" s="10" t="str">
        <f t="shared" si="66"/>
        <v>Cleaners  Store</v>
      </c>
      <c r="B422" s="119" t="str">
        <f t="shared" si="67"/>
        <v>Provision of interface with kitchen servery. Some undercover viewing area to reserve</v>
      </c>
      <c r="C422" s="9"/>
      <c r="D422" s="37"/>
      <c r="E422" s="28"/>
      <c r="F422" s="24"/>
      <c r="G422" s="25">
        <f t="shared" si="65"/>
        <v>0</v>
      </c>
    </row>
    <row r="423" spans="1:7" x14ac:dyDescent="0.2">
      <c r="A423" s="10" t="str">
        <f t="shared" si="66"/>
        <v>Plant Room</v>
      </c>
      <c r="B423" s="119" t="str">
        <f t="shared" si="67"/>
        <v>Adequate shelving and storage space</v>
      </c>
      <c r="C423" s="9"/>
      <c r="D423" s="37"/>
      <c r="E423" s="28"/>
      <c r="F423" s="24"/>
      <c r="G423" s="25">
        <f t="shared" si="65"/>
        <v>0</v>
      </c>
    </row>
    <row r="424" spans="1:7" ht="24" x14ac:dyDescent="0.2">
      <c r="A424" s="10" t="str">
        <f t="shared" si="66"/>
        <v>Rubbish storage</v>
      </c>
      <c r="B424" s="119" t="str">
        <f t="shared" si="67"/>
        <v>Externally accessible and lockable to store rubbish/recycling</v>
      </c>
      <c r="C424" s="9" t="s">
        <v>305</v>
      </c>
      <c r="D424" s="37" t="s">
        <v>225</v>
      </c>
      <c r="E424" s="28"/>
      <c r="F424" s="24">
        <v>5000</v>
      </c>
      <c r="G424" s="25">
        <f t="shared" si="65"/>
        <v>5000</v>
      </c>
    </row>
    <row r="425" spans="1:7" ht="36" x14ac:dyDescent="0.2">
      <c r="A425" s="10" t="str">
        <f t="shared" si="66"/>
        <v>Spectator cover</v>
      </c>
      <c r="B425" s="119" t="str">
        <f t="shared" si="67"/>
        <v>Adequate space for viewing with sufficient protection from inclement weather. Interface with kitchen servery</v>
      </c>
      <c r="C425" s="9" t="s">
        <v>282</v>
      </c>
      <c r="D425" s="37" t="s">
        <v>162</v>
      </c>
      <c r="E425" s="28"/>
      <c r="F425" s="24">
        <v>80000</v>
      </c>
      <c r="G425" s="25">
        <f t="shared" si="65"/>
        <v>80000</v>
      </c>
    </row>
    <row r="426" spans="1:7" ht="15.75" thickBot="1" x14ac:dyDescent="0.25">
      <c r="A426" s="43"/>
      <c r="B426" s="44"/>
      <c r="C426" s="44"/>
      <c r="D426" s="45"/>
      <c r="E426" s="46">
        <f>SUM(E411:E425)</f>
        <v>50000</v>
      </c>
      <c r="F426" s="46">
        <f>SUM(F411:F425)</f>
        <v>1135000</v>
      </c>
      <c r="G426" s="46">
        <f>SUM(G411:G425)</f>
        <v>1185000</v>
      </c>
    </row>
    <row r="427" spans="1:7" ht="15.75" thickTop="1" x14ac:dyDescent="0.25">
      <c r="A427" s="109">
        <f>A409+1</f>
        <v>23</v>
      </c>
      <c r="B427" s="136" t="s">
        <v>72</v>
      </c>
      <c r="C427" s="138"/>
      <c r="D427" s="136" t="s">
        <v>49</v>
      </c>
      <c r="E427" s="137"/>
      <c r="F427" s="137"/>
      <c r="G427" s="138"/>
    </row>
    <row r="428" spans="1:7" ht="15" customHeight="1" x14ac:dyDescent="0.2">
      <c r="A428" s="4" t="s">
        <v>12</v>
      </c>
      <c r="B428" s="4" t="s">
        <v>13</v>
      </c>
      <c r="C428" s="5" t="s">
        <v>14</v>
      </c>
      <c r="D428" s="15" t="s">
        <v>9</v>
      </c>
      <c r="E428" s="21" t="s">
        <v>10</v>
      </c>
      <c r="F428" s="22" t="s">
        <v>8</v>
      </c>
      <c r="G428" s="22" t="s">
        <v>4</v>
      </c>
    </row>
    <row r="429" spans="1:7" ht="24" x14ac:dyDescent="0.2">
      <c r="A429" s="10" t="str">
        <f>A411</f>
        <v>Pavilion Access</v>
      </c>
      <c r="B429" s="119" t="str">
        <f>B411</f>
        <v>Access &amp; egress to be DDA, BCA compliant</v>
      </c>
      <c r="C429" s="9" t="s">
        <v>276</v>
      </c>
      <c r="D429" s="38" t="s">
        <v>162</v>
      </c>
      <c r="E429" s="28">
        <v>30000</v>
      </c>
      <c r="F429" s="24"/>
      <c r="G429" s="25">
        <f t="shared" ref="G429:G443" si="68">SUM(E429:F429)</f>
        <v>30000</v>
      </c>
    </row>
    <row r="430" spans="1:7" ht="60" x14ac:dyDescent="0.2">
      <c r="A430" s="10" t="str">
        <f t="shared" ref="A430:A443" si="69">A412</f>
        <v>Changerooms (Home &amp; Away)</v>
      </c>
      <c r="B430" s="119" t="str">
        <f t="shared" ref="B430:B443" si="70">B412</f>
        <v>Provide 2 change rooms per playing field including bench seating and coat hooks
Area dependent on sport played at reserve</v>
      </c>
      <c r="C430" s="9" t="s">
        <v>311</v>
      </c>
      <c r="D430" s="38" t="s">
        <v>162</v>
      </c>
      <c r="E430" s="28">
        <v>25000</v>
      </c>
      <c r="F430" s="24">
        <v>120000</v>
      </c>
      <c r="G430" s="25">
        <f t="shared" si="68"/>
        <v>145000</v>
      </c>
    </row>
    <row r="431" spans="1:7" ht="84" x14ac:dyDescent="0.2">
      <c r="A431" s="10" t="str">
        <f t="shared" si="69"/>
        <v>Amenities (players toilet/showers)</v>
      </c>
      <c r="B431" s="119" t="str">
        <f t="shared" si="70"/>
        <v>Provide 2 sets of player amenities per playing field. Exclusive access to adjacent shower area (3 cubicle shower per set). Exclusive access to adjacent toilet facilities with hand basin (3 pans/1 basin per set – no urinals)</v>
      </c>
      <c r="C431" s="9" t="s">
        <v>311</v>
      </c>
      <c r="D431" s="38" t="s">
        <v>162</v>
      </c>
      <c r="E431" s="28">
        <v>50000</v>
      </c>
      <c r="F431" s="24">
        <v>150000</v>
      </c>
      <c r="G431" s="25">
        <f t="shared" si="68"/>
        <v>200000</v>
      </c>
    </row>
    <row r="432" spans="1:7" ht="60" x14ac:dyDescent="0.2">
      <c r="A432" s="10" t="str">
        <f t="shared" si="69"/>
        <v>Umpires room</v>
      </c>
      <c r="B432" s="119" t="str">
        <f t="shared" si="70"/>
        <v>1 lockable change room per facility including bench seating and coat hooks. Access within the building to lockable shower and lockable toilet with hand basin</v>
      </c>
      <c r="C432" s="9" t="s">
        <v>311</v>
      </c>
      <c r="D432" s="38" t="s">
        <v>162</v>
      </c>
      <c r="E432" s="28">
        <v>30000</v>
      </c>
      <c r="F432" s="24">
        <v>80000</v>
      </c>
      <c r="G432" s="25">
        <f t="shared" si="68"/>
        <v>110000</v>
      </c>
    </row>
    <row r="433" spans="1:7" ht="48" x14ac:dyDescent="0.2">
      <c r="A433" s="10" t="str">
        <f t="shared" si="69"/>
        <v>First aid/medical room</v>
      </c>
      <c r="B433" s="119" t="str">
        <f t="shared" si="70"/>
        <v>Provision of sink/wash basin. Accessible emergency access. Positioned near change rooms. May be shared as office/ meeting room</v>
      </c>
      <c r="C433" s="9" t="s">
        <v>311</v>
      </c>
      <c r="D433" s="38" t="s">
        <v>162</v>
      </c>
      <c r="E433" s="28"/>
      <c r="F433" s="24">
        <v>40000</v>
      </c>
      <c r="G433" s="25">
        <f t="shared" si="68"/>
        <v>40000</v>
      </c>
    </row>
    <row r="434" spans="1:7" ht="48" x14ac:dyDescent="0.2">
      <c r="A434" s="10" t="str">
        <f t="shared" si="69"/>
        <v>Office/meeting room</v>
      </c>
      <c r="B434" s="119" t="str">
        <f t="shared" si="70"/>
        <v>Access to broadband internet and telecommunications. Appropriate shelving and computer space. May be shared as first aid/medical room</v>
      </c>
      <c r="C434" s="9" t="s">
        <v>311</v>
      </c>
      <c r="D434" s="38" t="s">
        <v>162</v>
      </c>
      <c r="E434" s="28"/>
      <c r="F434" s="24">
        <v>20000</v>
      </c>
      <c r="G434" s="25">
        <f t="shared" si="68"/>
        <v>20000</v>
      </c>
    </row>
    <row r="435" spans="1:7" ht="108" x14ac:dyDescent="0.2">
      <c r="A435" s="10" t="str">
        <f t="shared" si="69"/>
        <v>Kitchen/kiosk</v>
      </c>
      <c r="B435" s="119" t="str">
        <f t="shared" si="70"/>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435" s="36" t="s">
        <v>207</v>
      </c>
      <c r="D435" s="38" t="s">
        <v>162</v>
      </c>
      <c r="E435" s="28"/>
      <c r="F435" s="24">
        <v>45000</v>
      </c>
      <c r="G435" s="25">
        <f t="shared" si="68"/>
        <v>45000</v>
      </c>
    </row>
    <row r="436" spans="1:7" ht="36" x14ac:dyDescent="0.2">
      <c r="A436" s="10" t="str">
        <f t="shared" si="69"/>
        <v>Social area</v>
      </c>
      <c r="B436" s="119" t="str">
        <f t="shared" si="70"/>
        <v>Provision of interface with kitchen servery. Some undercover viewing area to reserve</v>
      </c>
      <c r="C436" s="36" t="s">
        <v>312</v>
      </c>
      <c r="D436" s="38" t="s">
        <v>162</v>
      </c>
      <c r="E436" s="28"/>
      <c r="F436" s="24">
        <v>35000</v>
      </c>
      <c r="G436" s="25">
        <f t="shared" si="68"/>
        <v>35000</v>
      </c>
    </row>
    <row r="437" spans="1:7" x14ac:dyDescent="0.2">
      <c r="A437" s="10" t="str">
        <f t="shared" si="69"/>
        <v>Storage</v>
      </c>
      <c r="B437" s="119" t="str">
        <f t="shared" si="70"/>
        <v>Adequate shelving and storage space</v>
      </c>
      <c r="C437" s="36" t="s">
        <v>313</v>
      </c>
      <c r="D437" s="38" t="s">
        <v>244</v>
      </c>
      <c r="E437" s="28"/>
      <c r="F437" s="24"/>
      <c r="G437" s="25">
        <f t="shared" si="68"/>
        <v>0</v>
      </c>
    </row>
    <row r="438" spans="1:7" ht="36" x14ac:dyDescent="0.2">
      <c r="A438" s="10" t="str">
        <f t="shared" si="69"/>
        <v>Internal/external public toilets</v>
      </c>
      <c r="B438" s="119" t="str">
        <f t="shared" si="70"/>
        <v>Access to male and female toilets or suitable unisex/family toilets with basin</v>
      </c>
      <c r="C438" s="9" t="s">
        <v>311</v>
      </c>
      <c r="D438" s="38" t="s">
        <v>162</v>
      </c>
      <c r="E438" s="28">
        <v>35000</v>
      </c>
      <c r="F438" s="24">
        <v>100000</v>
      </c>
      <c r="G438" s="25">
        <f t="shared" si="68"/>
        <v>135000</v>
      </c>
    </row>
    <row r="439" spans="1:7" ht="24" x14ac:dyDescent="0.2">
      <c r="A439" s="10" t="str">
        <f t="shared" si="69"/>
        <v>Disabled toilet</v>
      </c>
      <c r="B439" s="119" t="str">
        <f t="shared" si="70"/>
        <v>Access to disabled toilet or suitable unisex/family  toilet with basin</v>
      </c>
      <c r="C439" s="9" t="s">
        <v>311</v>
      </c>
      <c r="D439" s="38" t="s">
        <v>162</v>
      </c>
      <c r="E439" s="28">
        <v>30000</v>
      </c>
      <c r="F439" s="24">
        <v>30000</v>
      </c>
      <c r="G439" s="25">
        <f t="shared" si="68"/>
        <v>60000</v>
      </c>
    </row>
    <row r="440" spans="1:7" ht="36" x14ac:dyDescent="0.2">
      <c r="A440" s="10" t="str">
        <f t="shared" si="69"/>
        <v>Cleaners  Store</v>
      </c>
      <c r="B440" s="119" t="str">
        <f t="shared" si="70"/>
        <v>Provision of interface with kitchen servery. Some undercover viewing area to reserve</v>
      </c>
      <c r="C440" s="36"/>
      <c r="D440" s="38" t="s">
        <v>244</v>
      </c>
      <c r="E440" s="28"/>
      <c r="F440" s="24"/>
      <c r="G440" s="25">
        <f t="shared" si="68"/>
        <v>0</v>
      </c>
    </row>
    <row r="441" spans="1:7" x14ac:dyDescent="0.2">
      <c r="A441" s="10" t="str">
        <f t="shared" si="69"/>
        <v>Plant Room</v>
      </c>
      <c r="B441" s="119" t="str">
        <f t="shared" si="70"/>
        <v>Adequate shelving and storage space</v>
      </c>
      <c r="C441" s="36"/>
      <c r="D441" s="38" t="s">
        <v>244</v>
      </c>
      <c r="E441" s="28"/>
      <c r="F441" s="24"/>
      <c r="G441" s="25">
        <f t="shared" si="68"/>
        <v>0</v>
      </c>
    </row>
    <row r="442" spans="1:7" ht="24" x14ac:dyDescent="0.2">
      <c r="A442" s="10" t="str">
        <f t="shared" si="69"/>
        <v>Rubbish storage</v>
      </c>
      <c r="B442" s="119" t="str">
        <f t="shared" si="70"/>
        <v>Externally accessible and lockable to store rubbish/recycling</v>
      </c>
      <c r="C442" s="36" t="s">
        <v>187</v>
      </c>
      <c r="D442" s="38" t="s">
        <v>225</v>
      </c>
      <c r="E442" s="28"/>
      <c r="F442" s="24">
        <v>5000</v>
      </c>
      <c r="G442" s="25">
        <f t="shared" si="68"/>
        <v>5000</v>
      </c>
    </row>
    <row r="443" spans="1:7" ht="36" x14ac:dyDescent="0.2">
      <c r="A443" s="10" t="str">
        <f t="shared" si="69"/>
        <v>Spectator cover</v>
      </c>
      <c r="B443" s="119" t="str">
        <f t="shared" si="70"/>
        <v>Adequate space for viewing with sufficient protection from inclement weather. Interface with kitchen servery</v>
      </c>
      <c r="C443" s="36" t="s">
        <v>314</v>
      </c>
      <c r="D443" s="38" t="s">
        <v>162</v>
      </c>
      <c r="E443" s="28"/>
      <c r="F443" s="24">
        <v>120000</v>
      </c>
      <c r="G443" s="25">
        <f t="shared" si="68"/>
        <v>120000</v>
      </c>
    </row>
    <row r="444" spans="1:7" ht="15.75" thickBot="1" x14ac:dyDescent="0.25">
      <c r="A444" s="43"/>
      <c r="B444" s="44"/>
      <c r="C444" s="44"/>
      <c r="D444" s="45"/>
      <c r="E444" s="46">
        <f>SUM(E429:E443)</f>
        <v>200000</v>
      </c>
      <c r="F444" s="46">
        <f>SUM(F429:F443)</f>
        <v>745000</v>
      </c>
      <c r="G444" s="46">
        <f>SUM(G429:G443)</f>
        <v>945000</v>
      </c>
    </row>
    <row r="445" spans="1:7" ht="15.75" thickTop="1" x14ac:dyDescent="0.25">
      <c r="A445" s="109">
        <f>A427+1</f>
        <v>24</v>
      </c>
      <c r="B445" s="136" t="s">
        <v>73</v>
      </c>
      <c r="C445" s="138"/>
      <c r="D445" s="136" t="s">
        <v>49</v>
      </c>
      <c r="E445" s="137"/>
      <c r="F445" s="137"/>
      <c r="G445" s="138"/>
    </row>
    <row r="446" spans="1:7" x14ac:dyDescent="0.2">
      <c r="A446" s="4" t="s">
        <v>12</v>
      </c>
      <c r="B446" s="4" t="s">
        <v>13</v>
      </c>
      <c r="C446" s="5" t="s">
        <v>14</v>
      </c>
      <c r="D446" s="15" t="s">
        <v>9</v>
      </c>
      <c r="E446" s="21" t="s">
        <v>10</v>
      </c>
      <c r="F446" s="22" t="s">
        <v>8</v>
      </c>
      <c r="G446" s="22" t="s">
        <v>4</v>
      </c>
    </row>
    <row r="447" spans="1:7" ht="24" x14ac:dyDescent="0.2">
      <c r="A447" s="117" t="str">
        <f>A429</f>
        <v>Pavilion Access</v>
      </c>
      <c r="B447" s="119" t="str">
        <f>B429</f>
        <v>Access &amp; egress to be DDA, BCA compliant</v>
      </c>
      <c r="C447" s="36" t="s">
        <v>283</v>
      </c>
      <c r="D447" s="38" t="s">
        <v>162</v>
      </c>
      <c r="E447" s="23"/>
      <c r="F447" s="24">
        <v>10000</v>
      </c>
      <c r="G447" s="25">
        <f t="shared" ref="G447:G461" si="71">SUM(E447:F447)</f>
        <v>10000</v>
      </c>
    </row>
    <row r="448" spans="1:7" ht="60" x14ac:dyDescent="0.2">
      <c r="A448" s="10" t="str">
        <f t="shared" ref="A448:A461" si="72">A430</f>
        <v>Changerooms (Home &amp; Away)</v>
      </c>
      <c r="B448" s="119" t="str">
        <f t="shared" ref="B448:B461" si="73">B430</f>
        <v>Provide 2 change rooms per playing field including bench seating and coat hooks
Area dependent on sport played at reserve</v>
      </c>
      <c r="C448" s="36" t="s">
        <v>284</v>
      </c>
      <c r="D448" s="38" t="s">
        <v>225</v>
      </c>
      <c r="E448" s="23"/>
      <c r="F448" s="24">
        <v>100000</v>
      </c>
      <c r="G448" s="25">
        <f t="shared" si="71"/>
        <v>100000</v>
      </c>
    </row>
    <row r="449" spans="1:7" ht="84" x14ac:dyDescent="0.2">
      <c r="A449" s="10" t="str">
        <f t="shared" si="72"/>
        <v>Amenities (players toilet/showers)</v>
      </c>
      <c r="B449" s="119" t="str">
        <f t="shared" si="73"/>
        <v>Provide 2 sets of player amenities per playing field. Exclusive access to adjacent shower area (3 cubicle shower per set). Exclusive access to adjacent toilet facilities with hand basin (3 pans/1 basin per set – no urinals)</v>
      </c>
      <c r="C449" s="36" t="s">
        <v>251</v>
      </c>
      <c r="D449" s="38" t="s">
        <v>225</v>
      </c>
      <c r="E449" s="23"/>
      <c r="F449" s="24">
        <v>100000</v>
      </c>
      <c r="G449" s="25">
        <f t="shared" si="71"/>
        <v>100000</v>
      </c>
    </row>
    <row r="450" spans="1:7" ht="60" x14ac:dyDescent="0.2">
      <c r="A450" s="10" t="str">
        <f t="shared" si="72"/>
        <v>Umpires room</v>
      </c>
      <c r="B450" s="119" t="str">
        <f t="shared" si="73"/>
        <v>1 lockable change room per facility including bench seating and coat hooks. Access within the building to lockable shower and lockable toilet with hand basin</v>
      </c>
      <c r="C450" s="36" t="s">
        <v>285</v>
      </c>
      <c r="D450" s="38" t="s">
        <v>244</v>
      </c>
      <c r="E450" s="23"/>
      <c r="F450" s="24"/>
      <c r="G450" s="25">
        <f t="shared" si="71"/>
        <v>0</v>
      </c>
    </row>
    <row r="451" spans="1:7" ht="48" x14ac:dyDescent="0.2">
      <c r="A451" s="10" t="str">
        <f t="shared" si="72"/>
        <v>First aid/medical room</v>
      </c>
      <c r="B451" s="119" t="str">
        <f t="shared" si="73"/>
        <v>Provision of sink/wash basin. Accessible emergency access. Positioned near change rooms. May be shared as office/ meeting room</v>
      </c>
      <c r="C451" s="36" t="s">
        <v>285</v>
      </c>
      <c r="D451" s="38" t="s">
        <v>244</v>
      </c>
      <c r="E451" s="23"/>
      <c r="F451" s="24"/>
      <c r="G451" s="25">
        <f t="shared" si="71"/>
        <v>0</v>
      </c>
    </row>
    <row r="452" spans="1:7" ht="48" x14ac:dyDescent="0.2">
      <c r="A452" s="10" t="str">
        <f t="shared" si="72"/>
        <v>Office/meeting room</v>
      </c>
      <c r="B452" s="119" t="str">
        <f t="shared" si="73"/>
        <v>Access to broadband internet and telecommunications. Appropriate shelving and computer space. May be shared as first aid/medical room</v>
      </c>
      <c r="C452" s="36" t="s">
        <v>285</v>
      </c>
      <c r="D452" s="38" t="s">
        <v>244</v>
      </c>
      <c r="E452" s="23"/>
      <c r="F452" s="24"/>
      <c r="G452" s="25">
        <f t="shared" si="71"/>
        <v>0</v>
      </c>
    </row>
    <row r="453" spans="1:7" ht="108" x14ac:dyDescent="0.2">
      <c r="A453" s="10" t="str">
        <f t="shared" si="72"/>
        <v>Kitchen/kiosk</v>
      </c>
      <c r="B453" s="119" t="str">
        <f t="shared" si="73"/>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453" s="36" t="s">
        <v>286</v>
      </c>
      <c r="D453" s="38" t="s">
        <v>244</v>
      </c>
      <c r="E453" s="23"/>
      <c r="F453" s="24"/>
      <c r="G453" s="25">
        <f t="shared" si="71"/>
        <v>0</v>
      </c>
    </row>
    <row r="454" spans="1:7" ht="36" x14ac:dyDescent="0.2">
      <c r="A454" s="10" t="str">
        <f t="shared" si="72"/>
        <v>Social area</v>
      </c>
      <c r="B454" s="119" t="str">
        <f t="shared" si="73"/>
        <v>Provision of interface with kitchen servery. Some undercover viewing area to reserve</v>
      </c>
      <c r="C454" s="36" t="s">
        <v>285</v>
      </c>
      <c r="D454" s="38" t="s">
        <v>244</v>
      </c>
      <c r="E454" s="23"/>
      <c r="F454" s="24"/>
      <c r="G454" s="25">
        <f t="shared" si="71"/>
        <v>0</v>
      </c>
    </row>
    <row r="455" spans="1:7" x14ac:dyDescent="0.2">
      <c r="A455" s="10" t="str">
        <f t="shared" si="72"/>
        <v>Storage</v>
      </c>
      <c r="B455" s="119" t="str">
        <f t="shared" si="73"/>
        <v>Adequate shelving and storage space</v>
      </c>
      <c r="C455" s="36" t="s">
        <v>241</v>
      </c>
      <c r="D455" s="38" t="s">
        <v>225</v>
      </c>
      <c r="E455" s="23"/>
      <c r="F455" s="24">
        <v>10000</v>
      </c>
      <c r="G455" s="25">
        <f t="shared" si="71"/>
        <v>10000</v>
      </c>
    </row>
    <row r="456" spans="1:7" ht="36" x14ac:dyDescent="0.2">
      <c r="A456" s="10" t="str">
        <f t="shared" si="72"/>
        <v>Internal/external public toilets</v>
      </c>
      <c r="B456" s="119" t="str">
        <f t="shared" si="73"/>
        <v>Access to male and female toilets or suitable unisex/family toilets with basin</v>
      </c>
      <c r="C456" s="36" t="s">
        <v>287</v>
      </c>
      <c r="D456" s="38" t="s">
        <v>225</v>
      </c>
      <c r="E456" s="23"/>
      <c r="F456" s="24">
        <v>20000</v>
      </c>
      <c r="G456" s="25">
        <f t="shared" si="71"/>
        <v>20000</v>
      </c>
    </row>
    <row r="457" spans="1:7" ht="24" x14ac:dyDescent="0.2">
      <c r="A457" s="10" t="str">
        <f t="shared" si="72"/>
        <v>Disabled toilet</v>
      </c>
      <c r="B457" s="119" t="str">
        <f t="shared" si="73"/>
        <v>Access to disabled toilet or suitable unisex/family  toilet with basin</v>
      </c>
      <c r="C457" s="36" t="s">
        <v>287</v>
      </c>
      <c r="D457" s="38" t="s">
        <v>225</v>
      </c>
      <c r="E457" s="23"/>
      <c r="F457" s="24">
        <v>40000</v>
      </c>
      <c r="G457" s="25">
        <f t="shared" si="71"/>
        <v>40000</v>
      </c>
    </row>
    <row r="458" spans="1:7" ht="36" x14ac:dyDescent="0.2">
      <c r="A458" s="10" t="str">
        <f t="shared" si="72"/>
        <v>Cleaners  Store</v>
      </c>
      <c r="B458" s="119" t="str">
        <f t="shared" si="73"/>
        <v>Provision of interface with kitchen servery. Some undercover viewing area to reserve</v>
      </c>
      <c r="C458" s="36" t="s">
        <v>212</v>
      </c>
      <c r="D458" s="38" t="s">
        <v>225</v>
      </c>
      <c r="E458" s="23"/>
      <c r="F458" s="24"/>
      <c r="G458" s="25">
        <f t="shared" si="71"/>
        <v>0</v>
      </c>
    </row>
    <row r="459" spans="1:7" x14ac:dyDescent="0.2">
      <c r="A459" s="10" t="str">
        <f t="shared" si="72"/>
        <v>Plant Room</v>
      </c>
      <c r="B459" s="119" t="str">
        <f t="shared" si="73"/>
        <v>Adequate shelving and storage space</v>
      </c>
      <c r="C459" s="36"/>
      <c r="D459" s="38"/>
      <c r="E459" s="23"/>
      <c r="F459" s="24"/>
      <c r="G459" s="25">
        <f t="shared" si="71"/>
        <v>0</v>
      </c>
    </row>
    <row r="460" spans="1:7" ht="24" x14ac:dyDescent="0.2">
      <c r="A460" s="10" t="str">
        <f t="shared" si="72"/>
        <v>Rubbish storage</v>
      </c>
      <c r="B460" s="119" t="str">
        <f t="shared" si="73"/>
        <v>Externally accessible and lockable to store rubbish/recycling</v>
      </c>
      <c r="C460" s="36" t="s">
        <v>241</v>
      </c>
      <c r="D460" s="38" t="s">
        <v>225</v>
      </c>
      <c r="E460" s="23"/>
      <c r="F460" s="24">
        <v>5000</v>
      </c>
      <c r="G460" s="25">
        <f t="shared" si="71"/>
        <v>5000</v>
      </c>
    </row>
    <row r="461" spans="1:7" ht="36" x14ac:dyDescent="0.2">
      <c r="A461" s="10" t="str">
        <f t="shared" si="72"/>
        <v>Spectator cover</v>
      </c>
      <c r="B461" s="119" t="str">
        <f t="shared" si="73"/>
        <v>Adequate space for viewing with sufficient protection from inclement weather. Interface with kitchen servery</v>
      </c>
      <c r="C461" s="36" t="s">
        <v>288</v>
      </c>
      <c r="D461" s="38" t="s">
        <v>225</v>
      </c>
      <c r="E461" s="23"/>
      <c r="F461" s="24">
        <v>60000</v>
      </c>
      <c r="G461" s="25">
        <f t="shared" si="71"/>
        <v>60000</v>
      </c>
    </row>
    <row r="462" spans="1:7" ht="15.75" thickBot="1" x14ac:dyDescent="0.25">
      <c r="A462" s="43"/>
      <c r="B462" s="44"/>
      <c r="C462" s="44"/>
      <c r="D462" s="45"/>
      <c r="E462" s="46">
        <f>SUM(E447:E461)</f>
        <v>0</v>
      </c>
      <c r="F462" s="46">
        <f>SUM(F447:F461)</f>
        <v>345000</v>
      </c>
      <c r="G462" s="46">
        <f>SUM(G447:G461)</f>
        <v>345000</v>
      </c>
    </row>
    <row r="463" spans="1:7" ht="15.75" thickTop="1" x14ac:dyDescent="0.25">
      <c r="A463" s="109">
        <f>A445+1</f>
        <v>25</v>
      </c>
      <c r="B463" s="136" t="s">
        <v>74</v>
      </c>
      <c r="C463" s="138"/>
      <c r="D463" s="136" t="s">
        <v>49</v>
      </c>
      <c r="E463" s="137"/>
      <c r="F463" s="137"/>
      <c r="G463" s="138"/>
    </row>
    <row r="464" spans="1:7" x14ac:dyDescent="0.2">
      <c r="A464" s="4" t="s">
        <v>12</v>
      </c>
      <c r="B464" s="4" t="s">
        <v>13</v>
      </c>
      <c r="C464" s="5" t="s">
        <v>14</v>
      </c>
      <c r="D464" s="15" t="s">
        <v>9</v>
      </c>
      <c r="E464" s="21" t="s">
        <v>10</v>
      </c>
      <c r="F464" s="22" t="s">
        <v>8</v>
      </c>
      <c r="G464" s="22" t="s">
        <v>4</v>
      </c>
    </row>
    <row r="465" spans="1:7" ht="24" x14ac:dyDescent="0.2">
      <c r="A465" s="10" t="str">
        <f>A447</f>
        <v>Pavilion Access</v>
      </c>
      <c r="B465" s="119" t="str">
        <f>B447</f>
        <v>Access &amp; egress to be DDA, BCA compliant</v>
      </c>
      <c r="C465" s="36"/>
      <c r="D465" s="38"/>
      <c r="E465" s="28"/>
      <c r="F465" s="28"/>
      <c r="G465" s="25">
        <f t="shared" ref="G465:G479" si="74">SUM(E465:F465)</f>
        <v>0</v>
      </c>
    </row>
    <row r="466" spans="1:7" ht="60" x14ac:dyDescent="0.2">
      <c r="A466" s="10" t="str">
        <f t="shared" ref="A466:A479" si="75">A448</f>
        <v>Changerooms (Home &amp; Away)</v>
      </c>
      <c r="B466" s="119" t="str">
        <f t="shared" ref="B466:B479" si="76">B448</f>
        <v>Provide 2 change rooms per playing field including bench seating and coat hooks
Area dependent on sport played at reserve</v>
      </c>
      <c r="C466" s="121" t="s">
        <v>315</v>
      </c>
      <c r="D466" s="38"/>
      <c r="E466" s="28"/>
      <c r="F466" s="28"/>
      <c r="G466" s="25">
        <f t="shared" si="74"/>
        <v>0</v>
      </c>
    </row>
    <row r="467" spans="1:7" ht="84" x14ac:dyDescent="0.2">
      <c r="A467" s="10" t="str">
        <f t="shared" si="75"/>
        <v>Amenities (players toilet/showers)</v>
      </c>
      <c r="B467" s="119" t="str">
        <f t="shared" si="76"/>
        <v>Provide 2 sets of player amenities per playing field. Exclusive access to adjacent shower area (3 cubicle shower per set). Exclusive access to adjacent toilet facilities with hand basin (3 pans/1 basin per set – no urinals)</v>
      </c>
      <c r="C467" s="36"/>
      <c r="D467" s="38"/>
      <c r="E467" s="28"/>
      <c r="F467" s="28"/>
      <c r="G467" s="25">
        <f t="shared" si="74"/>
        <v>0</v>
      </c>
    </row>
    <row r="468" spans="1:7" ht="60" x14ac:dyDescent="0.2">
      <c r="A468" s="10" t="str">
        <f t="shared" si="75"/>
        <v>Umpires room</v>
      </c>
      <c r="B468" s="119" t="str">
        <f t="shared" si="76"/>
        <v>1 lockable change room per facility including bench seating and coat hooks. Access within the building to lockable shower and lockable toilet with hand basin</v>
      </c>
      <c r="C468" s="36"/>
      <c r="D468" s="38"/>
      <c r="E468" s="28"/>
      <c r="F468" s="28"/>
      <c r="G468" s="25">
        <f t="shared" si="74"/>
        <v>0</v>
      </c>
    </row>
    <row r="469" spans="1:7" ht="48" x14ac:dyDescent="0.2">
      <c r="A469" s="10" t="str">
        <f t="shared" si="75"/>
        <v>First aid/medical room</v>
      </c>
      <c r="B469" s="119" t="str">
        <f t="shared" si="76"/>
        <v>Provision of sink/wash basin. Accessible emergency access. Positioned near change rooms. May be shared as office/ meeting room</v>
      </c>
      <c r="C469" s="36"/>
      <c r="D469" s="38"/>
      <c r="E469" s="28"/>
      <c r="F469" s="28"/>
      <c r="G469" s="25">
        <f t="shared" si="74"/>
        <v>0</v>
      </c>
    </row>
    <row r="470" spans="1:7" ht="48" x14ac:dyDescent="0.2">
      <c r="A470" s="10" t="str">
        <f t="shared" si="75"/>
        <v>Office/meeting room</v>
      </c>
      <c r="B470" s="119" t="str">
        <f t="shared" si="76"/>
        <v>Access to broadband internet and telecommunications. Appropriate shelving and computer space. May be shared as first aid/medical room</v>
      </c>
      <c r="C470" s="36"/>
      <c r="D470" s="38"/>
      <c r="E470" s="28"/>
      <c r="F470" s="28"/>
      <c r="G470" s="25">
        <f t="shared" si="74"/>
        <v>0</v>
      </c>
    </row>
    <row r="471" spans="1:7" ht="108" x14ac:dyDescent="0.2">
      <c r="A471" s="10" t="str">
        <f t="shared" si="75"/>
        <v>Kitchen/kiosk</v>
      </c>
      <c r="B471" s="119" t="str">
        <f t="shared" si="76"/>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471" s="36"/>
      <c r="D471" s="38"/>
      <c r="E471" s="28"/>
      <c r="F471" s="28"/>
      <c r="G471" s="25">
        <f t="shared" si="74"/>
        <v>0</v>
      </c>
    </row>
    <row r="472" spans="1:7" ht="36" x14ac:dyDescent="0.2">
      <c r="A472" s="10" t="str">
        <f t="shared" si="75"/>
        <v>Social area</v>
      </c>
      <c r="B472" s="119" t="str">
        <f t="shared" si="76"/>
        <v>Provision of interface with kitchen servery. Some undercover viewing area to reserve</v>
      </c>
      <c r="C472" s="36"/>
      <c r="D472" s="38"/>
      <c r="E472" s="28"/>
      <c r="F472" s="28"/>
      <c r="G472" s="25">
        <f t="shared" si="74"/>
        <v>0</v>
      </c>
    </row>
    <row r="473" spans="1:7" x14ac:dyDescent="0.2">
      <c r="A473" s="10" t="str">
        <f t="shared" si="75"/>
        <v>Storage</v>
      </c>
      <c r="B473" s="119" t="str">
        <f t="shared" si="76"/>
        <v>Adequate shelving and storage space</v>
      </c>
      <c r="C473" s="36"/>
      <c r="D473" s="38"/>
      <c r="E473" s="28"/>
      <c r="F473" s="28"/>
      <c r="G473" s="25">
        <f t="shared" si="74"/>
        <v>0</v>
      </c>
    </row>
    <row r="474" spans="1:7" ht="36" x14ac:dyDescent="0.2">
      <c r="A474" s="10" t="str">
        <f t="shared" si="75"/>
        <v>Internal/external public toilets</v>
      </c>
      <c r="B474" s="119" t="str">
        <f t="shared" si="76"/>
        <v>Access to male and female toilets or suitable unisex/family toilets with basin</v>
      </c>
      <c r="C474" s="36"/>
      <c r="D474" s="38"/>
      <c r="E474" s="28"/>
      <c r="F474" s="28"/>
      <c r="G474" s="25">
        <f t="shared" si="74"/>
        <v>0</v>
      </c>
    </row>
    <row r="475" spans="1:7" ht="24" x14ac:dyDescent="0.2">
      <c r="A475" s="10" t="str">
        <f t="shared" si="75"/>
        <v>Disabled toilet</v>
      </c>
      <c r="B475" s="119" t="str">
        <f t="shared" si="76"/>
        <v>Access to disabled toilet or suitable unisex/family  toilet with basin</v>
      </c>
      <c r="C475" s="36"/>
      <c r="D475" s="38"/>
      <c r="E475" s="28"/>
      <c r="F475" s="28"/>
      <c r="G475" s="25">
        <f t="shared" si="74"/>
        <v>0</v>
      </c>
    </row>
    <row r="476" spans="1:7" ht="36" x14ac:dyDescent="0.2">
      <c r="A476" s="10" t="str">
        <f t="shared" si="75"/>
        <v>Cleaners  Store</v>
      </c>
      <c r="B476" s="119" t="str">
        <f t="shared" si="76"/>
        <v>Provision of interface with kitchen servery. Some undercover viewing area to reserve</v>
      </c>
      <c r="C476" s="36"/>
      <c r="D476" s="38"/>
      <c r="E476" s="28"/>
      <c r="F476" s="28"/>
      <c r="G476" s="25">
        <f t="shared" si="74"/>
        <v>0</v>
      </c>
    </row>
    <row r="477" spans="1:7" x14ac:dyDescent="0.2">
      <c r="A477" s="10" t="str">
        <f t="shared" si="75"/>
        <v>Plant Room</v>
      </c>
      <c r="B477" s="119" t="str">
        <f t="shared" si="76"/>
        <v>Adequate shelving and storage space</v>
      </c>
      <c r="C477" s="36"/>
      <c r="D477" s="38"/>
      <c r="E477" s="28"/>
      <c r="F477" s="28"/>
      <c r="G477" s="25">
        <f t="shared" si="74"/>
        <v>0</v>
      </c>
    </row>
    <row r="478" spans="1:7" ht="24" x14ac:dyDescent="0.2">
      <c r="A478" s="10" t="str">
        <f t="shared" si="75"/>
        <v>Rubbish storage</v>
      </c>
      <c r="B478" s="119" t="str">
        <f t="shared" si="76"/>
        <v>Externally accessible and lockable to store rubbish/recycling</v>
      </c>
      <c r="C478" s="36"/>
      <c r="D478" s="38"/>
      <c r="E478" s="28"/>
      <c r="F478" s="28"/>
      <c r="G478" s="25">
        <f t="shared" si="74"/>
        <v>0</v>
      </c>
    </row>
    <row r="479" spans="1:7" ht="36" x14ac:dyDescent="0.2">
      <c r="A479" s="10" t="str">
        <f t="shared" si="75"/>
        <v>Spectator cover</v>
      </c>
      <c r="B479" s="119" t="str">
        <f t="shared" si="76"/>
        <v>Adequate space for viewing with sufficient protection from inclement weather. Interface with kitchen servery</v>
      </c>
      <c r="C479" s="36"/>
      <c r="D479" s="38"/>
      <c r="E479" s="28"/>
      <c r="F479" s="28"/>
      <c r="G479" s="25">
        <f t="shared" si="74"/>
        <v>0</v>
      </c>
    </row>
    <row r="480" spans="1:7" ht="15.75" thickBot="1" x14ac:dyDescent="0.25">
      <c r="A480" s="43"/>
      <c r="B480" s="44"/>
      <c r="C480" s="44"/>
      <c r="D480" s="45"/>
      <c r="E480" s="46">
        <f>SUM(E465:E479)</f>
        <v>0</v>
      </c>
      <c r="F480" s="46">
        <f>SUM(F465:F479)</f>
        <v>0</v>
      </c>
      <c r="G480" s="46">
        <f>SUM(G465:G479)</f>
        <v>0</v>
      </c>
    </row>
    <row r="481" spans="1:7" ht="15.75" thickTop="1" x14ac:dyDescent="0.25">
      <c r="A481" s="109">
        <f>A463+1</f>
        <v>26</v>
      </c>
      <c r="B481" s="139" t="s">
        <v>75</v>
      </c>
      <c r="C481" s="140"/>
      <c r="D481" s="136" t="s">
        <v>49</v>
      </c>
      <c r="E481" s="137"/>
      <c r="F481" s="137"/>
      <c r="G481" s="138"/>
    </row>
    <row r="482" spans="1:7" x14ac:dyDescent="0.2">
      <c r="A482" s="4" t="s">
        <v>12</v>
      </c>
      <c r="B482" s="4" t="s">
        <v>13</v>
      </c>
      <c r="C482" s="5" t="s">
        <v>14</v>
      </c>
      <c r="D482" s="15" t="s">
        <v>9</v>
      </c>
      <c r="E482" s="21" t="s">
        <v>10</v>
      </c>
      <c r="F482" s="22" t="s">
        <v>8</v>
      </c>
      <c r="G482" s="22" t="s">
        <v>4</v>
      </c>
    </row>
    <row r="483" spans="1:7" ht="24" x14ac:dyDescent="0.2">
      <c r="A483" s="10" t="str">
        <f>A465</f>
        <v>Pavilion Access</v>
      </c>
      <c r="B483" s="119" t="str">
        <f>B465</f>
        <v>Access &amp; egress to be DDA, BCA compliant</v>
      </c>
      <c r="C483" s="36" t="s">
        <v>289</v>
      </c>
      <c r="D483" s="38" t="s">
        <v>225</v>
      </c>
      <c r="E483" s="28"/>
      <c r="F483" s="28">
        <v>15000</v>
      </c>
      <c r="G483" s="25">
        <f t="shared" ref="G483:G497" si="77">SUM(E483:F483)</f>
        <v>15000</v>
      </c>
    </row>
    <row r="484" spans="1:7" ht="60" x14ac:dyDescent="0.2">
      <c r="A484" s="10" t="str">
        <f t="shared" ref="A484:A497" si="78">A466</f>
        <v>Changerooms (Home &amp; Away)</v>
      </c>
      <c r="B484" s="119" t="str">
        <f t="shared" ref="B484:B497" si="79">B466</f>
        <v>Provide 2 change rooms per playing field including bench seating and coat hooks
Area dependent on sport played at reserve</v>
      </c>
      <c r="C484" s="36" t="s">
        <v>252</v>
      </c>
      <c r="D484" s="38" t="s">
        <v>162</v>
      </c>
      <c r="E484" s="28">
        <v>20000</v>
      </c>
      <c r="F484" s="28">
        <v>25000</v>
      </c>
      <c r="G484" s="25">
        <f t="shared" si="77"/>
        <v>45000</v>
      </c>
    </row>
    <row r="485" spans="1:7" ht="84" x14ac:dyDescent="0.2">
      <c r="A485" s="10" t="str">
        <f t="shared" si="78"/>
        <v>Amenities (players toilet/showers)</v>
      </c>
      <c r="B485" s="119" t="str">
        <f t="shared" si="79"/>
        <v>Provide 2 sets of player amenities per playing field. Exclusive access to adjacent shower area (3 cubicle shower per set). Exclusive access to adjacent toilet facilities with hand basin (3 pans/1 basin per set – no urinals)</v>
      </c>
      <c r="C485" s="36" t="s">
        <v>252</v>
      </c>
      <c r="D485" s="38" t="s">
        <v>162</v>
      </c>
      <c r="E485" s="28">
        <v>20000</v>
      </c>
      <c r="F485" s="28">
        <v>100000</v>
      </c>
      <c r="G485" s="25">
        <f t="shared" si="77"/>
        <v>120000</v>
      </c>
    </row>
    <row r="486" spans="1:7" ht="60" x14ac:dyDescent="0.2">
      <c r="A486" s="10" t="str">
        <f t="shared" si="78"/>
        <v>Umpires room</v>
      </c>
      <c r="B486" s="119" t="str">
        <f t="shared" si="79"/>
        <v>1 lockable change room per facility including bench seating and coat hooks. Access within the building to lockable shower and lockable toilet with hand basin</v>
      </c>
      <c r="C486" s="36" t="s">
        <v>305</v>
      </c>
      <c r="D486" s="38" t="s">
        <v>225</v>
      </c>
      <c r="E486" s="28"/>
      <c r="F486" s="28">
        <v>50000</v>
      </c>
      <c r="G486" s="25">
        <f t="shared" si="77"/>
        <v>50000</v>
      </c>
    </row>
    <row r="487" spans="1:7" ht="48" x14ac:dyDescent="0.2">
      <c r="A487" s="10" t="str">
        <f t="shared" si="78"/>
        <v>First aid/medical room</v>
      </c>
      <c r="B487" s="119" t="str">
        <f t="shared" si="79"/>
        <v>Provision of sink/wash basin. Accessible emergency access. Positioned near change rooms. May be shared as office/ meeting room</v>
      </c>
      <c r="C487" s="36" t="s">
        <v>305</v>
      </c>
      <c r="D487" s="38" t="s">
        <v>225</v>
      </c>
      <c r="E487" s="28"/>
      <c r="F487" s="28">
        <v>40000</v>
      </c>
      <c r="G487" s="25">
        <f t="shared" si="77"/>
        <v>40000</v>
      </c>
    </row>
    <row r="488" spans="1:7" ht="48" x14ac:dyDescent="0.2">
      <c r="A488" s="10" t="str">
        <f t="shared" si="78"/>
        <v>Office/meeting room</v>
      </c>
      <c r="B488" s="119" t="str">
        <f t="shared" si="79"/>
        <v>Access to broadband internet and telecommunications. Appropriate shelving and computer space. May be shared as first aid/medical room</v>
      </c>
      <c r="C488" s="36" t="s">
        <v>305</v>
      </c>
      <c r="D488" s="38" t="s">
        <v>162</v>
      </c>
      <c r="E488" s="28"/>
      <c r="F488" s="28">
        <v>40000</v>
      </c>
      <c r="G488" s="25">
        <f t="shared" si="77"/>
        <v>40000</v>
      </c>
    </row>
    <row r="489" spans="1:7" ht="108" x14ac:dyDescent="0.2">
      <c r="A489" s="10" t="str">
        <f t="shared" si="78"/>
        <v>Kitchen/kiosk</v>
      </c>
      <c r="B489" s="119" t="str">
        <f t="shared" si="79"/>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489" s="36" t="s">
        <v>290</v>
      </c>
      <c r="D489" s="38" t="s">
        <v>225</v>
      </c>
      <c r="E489" s="28"/>
      <c r="F489" s="28">
        <v>60000</v>
      </c>
      <c r="G489" s="25">
        <f t="shared" si="77"/>
        <v>60000</v>
      </c>
    </row>
    <row r="490" spans="1:7" ht="36" x14ac:dyDescent="0.2">
      <c r="A490" s="10" t="str">
        <f t="shared" si="78"/>
        <v>Social area</v>
      </c>
      <c r="B490" s="119" t="str">
        <f t="shared" si="79"/>
        <v>Provision of interface with kitchen servery. Some undercover viewing area to reserve</v>
      </c>
      <c r="C490" s="36" t="s">
        <v>285</v>
      </c>
      <c r="D490" s="38"/>
      <c r="E490" s="28"/>
      <c r="F490" s="28"/>
      <c r="G490" s="25">
        <f t="shared" si="77"/>
        <v>0</v>
      </c>
    </row>
    <row r="491" spans="1:7" x14ac:dyDescent="0.2">
      <c r="A491" s="10" t="str">
        <f t="shared" si="78"/>
        <v>Storage</v>
      </c>
      <c r="B491" s="119" t="str">
        <f t="shared" si="79"/>
        <v>Adequate shelving and storage space</v>
      </c>
      <c r="C491" s="36" t="s">
        <v>285</v>
      </c>
      <c r="D491" s="38"/>
      <c r="E491" s="28"/>
      <c r="F491" s="28"/>
      <c r="G491" s="25">
        <f t="shared" si="77"/>
        <v>0</v>
      </c>
    </row>
    <row r="492" spans="1:7" ht="36" x14ac:dyDescent="0.2">
      <c r="A492" s="10" t="str">
        <f t="shared" si="78"/>
        <v>Internal/external public toilets</v>
      </c>
      <c r="B492" s="119" t="str">
        <f t="shared" si="79"/>
        <v>Access to male and female toilets or suitable unisex/family toilets with basin</v>
      </c>
      <c r="C492" s="36" t="s">
        <v>291</v>
      </c>
      <c r="D492" s="38" t="s">
        <v>225</v>
      </c>
      <c r="E492" s="28"/>
      <c r="F492" s="28">
        <v>100000</v>
      </c>
      <c r="G492" s="25">
        <f t="shared" si="77"/>
        <v>100000</v>
      </c>
    </row>
    <row r="493" spans="1:7" ht="24" x14ac:dyDescent="0.2">
      <c r="A493" s="10" t="str">
        <f t="shared" si="78"/>
        <v>Disabled toilet</v>
      </c>
      <c r="B493" s="119" t="str">
        <f t="shared" si="79"/>
        <v>Access to disabled toilet or suitable unisex/family  toilet with basin</v>
      </c>
      <c r="C493" s="36" t="s">
        <v>305</v>
      </c>
      <c r="D493" s="38" t="s">
        <v>225</v>
      </c>
      <c r="E493" s="28"/>
      <c r="F493" s="28">
        <v>40000</v>
      </c>
      <c r="G493" s="25">
        <f t="shared" si="77"/>
        <v>40000</v>
      </c>
    </row>
    <row r="494" spans="1:7" ht="36" x14ac:dyDescent="0.2">
      <c r="A494" s="10" t="str">
        <f t="shared" si="78"/>
        <v>Cleaners  Store</v>
      </c>
      <c r="B494" s="119" t="str">
        <f t="shared" si="79"/>
        <v>Provision of interface with kitchen servery. Some undercover viewing area to reserve</v>
      </c>
      <c r="C494" s="36"/>
      <c r="D494" s="38"/>
      <c r="E494" s="28"/>
      <c r="F494" s="28"/>
      <c r="G494" s="25">
        <f t="shared" si="77"/>
        <v>0</v>
      </c>
    </row>
    <row r="495" spans="1:7" x14ac:dyDescent="0.2">
      <c r="A495" s="10" t="str">
        <f t="shared" si="78"/>
        <v>Plant Room</v>
      </c>
      <c r="B495" s="119" t="str">
        <f t="shared" si="79"/>
        <v>Adequate shelving and storage space</v>
      </c>
      <c r="C495" s="36"/>
      <c r="D495" s="38"/>
      <c r="E495" s="28"/>
      <c r="F495" s="28"/>
      <c r="G495" s="25">
        <f t="shared" si="77"/>
        <v>0</v>
      </c>
    </row>
    <row r="496" spans="1:7" ht="24" x14ac:dyDescent="0.2">
      <c r="A496" s="10" t="str">
        <f t="shared" si="78"/>
        <v>Rubbish storage</v>
      </c>
      <c r="B496" s="119" t="str">
        <f t="shared" si="79"/>
        <v>Externally accessible and lockable to store rubbish/recycling</v>
      </c>
      <c r="C496" s="36" t="s">
        <v>305</v>
      </c>
      <c r="D496" s="38" t="s">
        <v>225</v>
      </c>
      <c r="E496" s="28"/>
      <c r="F496" s="28">
        <v>5000</v>
      </c>
      <c r="G496" s="25">
        <f t="shared" si="77"/>
        <v>5000</v>
      </c>
    </row>
    <row r="497" spans="1:7" ht="36" x14ac:dyDescent="0.2">
      <c r="A497" s="10" t="str">
        <f t="shared" si="78"/>
        <v>Spectator cover</v>
      </c>
      <c r="B497" s="119" t="str">
        <f t="shared" si="79"/>
        <v>Adequate space for viewing with sufficient protection from inclement weather. Interface with kitchen servery</v>
      </c>
      <c r="C497" s="36" t="s">
        <v>292</v>
      </c>
      <c r="D497" s="38" t="s">
        <v>162</v>
      </c>
      <c r="E497" s="28"/>
      <c r="F497" s="28">
        <v>60000</v>
      </c>
      <c r="G497" s="25">
        <f t="shared" si="77"/>
        <v>60000</v>
      </c>
    </row>
    <row r="498" spans="1:7" ht="15.75" thickBot="1" x14ac:dyDescent="0.25">
      <c r="A498" s="43"/>
      <c r="B498" s="44"/>
      <c r="C498" s="44"/>
      <c r="D498" s="45"/>
      <c r="E498" s="46">
        <f>SUM(E483:E497)</f>
        <v>40000</v>
      </c>
      <c r="F498" s="46">
        <f>SUM(F483:F497)</f>
        <v>535000</v>
      </c>
      <c r="G498" s="46">
        <f>SUM(G483:G497)</f>
        <v>575000</v>
      </c>
    </row>
    <row r="499" spans="1:7" ht="15.75" thickTop="1" x14ac:dyDescent="0.25">
      <c r="A499" s="109">
        <f>A481+1</f>
        <v>27</v>
      </c>
      <c r="B499" s="143" t="s">
        <v>76</v>
      </c>
      <c r="C499" s="144"/>
      <c r="D499" s="136" t="s">
        <v>49</v>
      </c>
      <c r="E499" s="137"/>
      <c r="F499" s="137"/>
      <c r="G499" s="138"/>
    </row>
    <row r="500" spans="1:7" x14ac:dyDescent="0.2">
      <c r="A500" s="4" t="s">
        <v>12</v>
      </c>
      <c r="B500" s="4" t="s">
        <v>13</v>
      </c>
      <c r="C500" s="5" t="s">
        <v>14</v>
      </c>
      <c r="D500" s="15" t="s">
        <v>9</v>
      </c>
      <c r="E500" s="21" t="s">
        <v>10</v>
      </c>
      <c r="F500" s="22" t="s">
        <v>8</v>
      </c>
      <c r="G500" s="22" t="s">
        <v>4</v>
      </c>
    </row>
    <row r="501" spans="1:7" ht="24" x14ac:dyDescent="0.2">
      <c r="A501" s="10" t="str">
        <f>A483</f>
        <v>Pavilion Access</v>
      </c>
      <c r="B501" s="119" t="str">
        <f>B483</f>
        <v>Access &amp; egress to be DDA, BCA compliant</v>
      </c>
      <c r="C501" s="120" t="s">
        <v>212</v>
      </c>
      <c r="D501" s="38" t="s">
        <v>244</v>
      </c>
      <c r="E501" s="23"/>
      <c r="F501" s="24"/>
      <c r="G501" s="25">
        <f t="shared" ref="G501:G515" si="80">SUM(E501:F501)</f>
        <v>0</v>
      </c>
    </row>
    <row r="502" spans="1:7" ht="60" x14ac:dyDescent="0.2">
      <c r="A502" s="10" t="str">
        <f t="shared" ref="A502:A515" si="81">A484</f>
        <v>Changerooms (Home &amp; Away)</v>
      </c>
      <c r="B502" s="119" t="str">
        <f t="shared" ref="B502:B515" si="82">B484</f>
        <v>Provide 2 change rooms per playing field including bench seating and coat hooks
Area dependent on sport played at reserve</v>
      </c>
      <c r="C502" s="120" t="s">
        <v>287</v>
      </c>
      <c r="D502" s="38" t="s">
        <v>162</v>
      </c>
      <c r="E502" s="23"/>
      <c r="F502" s="24">
        <v>100000</v>
      </c>
      <c r="G502" s="25">
        <f t="shared" si="80"/>
        <v>100000</v>
      </c>
    </row>
    <row r="503" spans="1:7" ht="84" x14ac:dyDescent="0.2">
      <c r="A503" s="10" t="str">
        <f t="shared" si="81"/>
        <v>Amenities (players toilet/showers)</v>
      </c>
      <c r="B503" s="119" t="str">
        <f t="shared" si="82"/>
        <v>Provide 2 sets of player amenities per playing field. Exclusive access to adjacent shower area (3 cubicle shower per set). Exclusive access to adjacent toilet facilities with hand basin (3 pans/1 basin per set – no urinals)</v>
      </c>
      <c r="C503" s="120" t="s">
        <v>252</v>
      </c>
      <c r="D503" s="38" t="s">
        <v>225</v>
      </c>
      <c r="E503" s="23"/>
      <c r="F503" s="24">
        <v>100000</v>
      </c>
      <c r="G503" s="25">
        <f t="shared" si="80"/>
        <v>100000</v>
      </c>
    </row>
    <row r="504" spans="1:7" ht="60" x14ac:dyDescent="0.2">
      <c r="A504" s="10" t="str">
        <f t="shared" si="81"/>
        <v>Umpires room</v>
      </c>
      <c r="B504" s="119" t="str">
        <f t="shared" si="82"/>
        <v>1 lockable change room per facility including bench seating and coat hooks. Access within the building to lockable shower and lockable toilet with hand basin</v>
      </c>
      <c r="C504" s="120" t="s">
        <v>243</v>
      </c>
      <c r="D504" s="38" t="s">
        <v>244</v>
      </c>
      <c r="E504" s="23"/>
      <c r="F504" s="24"/>
      <c r="G504" s="25">
        <f t="shared" si="80"/>
        <v>0</v>
      </c>
    </row>
    <row r="505" spans="1:7" ht="48" x14ac:dyDescent="0.2">
      <c r="A505" s="10" t="str">
        <f t="shared" si="81"/>
        <v>First aid/medical room</v>
      </c>
      <c r="B505" s="119" t="str">
        <f t="shared" si="82"/>
        <v>Provision of sink/wash basin. Accessible emergency access. Positioned near change rooms. May be shared as office/ meeting room</v>
      </c>
      <c r="C505" s="120" t="s">
        <v>316</v>
      </c>
      <c r="D505" s="38" t="s">
        <v>162</v>
      </c>
      <c r="E505" s="23"/>
      <c r="F505" s="24">
        <v>10000</v>
      </c>
      <c r="G505" s="25">
        <f t="shared" si="80"/>
        <v>10000</v>
      </c>
    </row>
    <row r="506" spans="1:7" ht="48" x14ac:dyDescent="0.2">
      <c r="A506" s="10" t="str">
        <f t="shared" si="81"/>
        <v>Office/meeting room</v>
      </c>
      <c r="B506" s="119" t="str">
        <f t="shared" si="82"/>
        <v>Access to broadband internet and telecommunications. Appropriate shelving and computer space. May be shared as first aid/medical room</v>
      </c>
      <c r="C506" s="120" t="s">
        <v>317</v>
      </c>
      <c r="D506" s="38" t="s">
        <v>162</v>
      </c>
      <c r="E506" s="23">
        <v>10000</v>
      </c>
      <c r="F506" s="24"/>
      <c r="G506" s="25">
        <f t="shared" si="80"/>
        <v>10000</v>
      </c>
    </row>
    <row r="507" spans="1:7" ht="108" x14ac:dyDescent="0.2">
      <c r="A507" s="10" t="str">
        <f t="shared" si="81"/>
        <v>Kitchen/kiosk</v>
      </c>
      <c r="B507" s="119" t="str">
        <f t="shared" si="82"/>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507" s="120" t="s">
        <v>287</v>
      </c>
      <c r="D507" s="38" t="s">
        <v>162</v>
      </c>
      <c r="E507" s="23">
        <v>10000</v>
      </c>
      <c r="F507" s="24">
        <v>20000</v>
      </c>
      <c r="G507" s="25">
        <f t="shared" si="80"/>
        <v>30000</v>
      </c>
    </row>
    <row r="508" spans="1:7" ht="36" x14ac:dyDescent="0.2">
      <c r="A508" s="10" t="str">
        <f t="shared" si="81"/>
        <v>Social area</v>
      </c>
      <c r="B508" s="119" t="str">
        <f t="shared" si="82"/>
        <v>Provision of interface with kitchen servery. Some undercover viewing area to reserve</v>
      </c>
      <c r="C508" s="120" t="s">
        <v>318</v>
      </c>
      <c r="D508" s="38" t="s">
        <v>162</v>
      </c>
      <c r="E508" s="23">
        <v>10000</v>
      </c>
      <c r="F508" s="24">
        <v>10000</v>
      </c>
      <c r="G508" s="25">
        <f t="shared" si="80"/>
        <v>20000</v>
      </c>
    </row>
    <row r="509" spans="1:7" x14ac:dyDescent="0.2">
      <c r="A509" s="10" t="str">
        <f t="shared" si="81"/>
        <v>Storage</v>
      </c>
      <c r="B509" s="119" t="str">
        <f t="shared" si="82"/>
        <v>Adequate shelving and storage space</v>
      </c>
      <c r="C509" s="120" t="s">
        <v>212</v>
      </c>
      <c r="D509" s="38" t="s">
        <v>244</v>
      </c>
      <c r="E509" s="23"/>
      <c r="F509" s="24"/>
      <c r="G509" s="25">
        <f t="shared" si="80"/>
        <v>0</v>
      </c>
    </row>
    <row r="510" spans="1:7" ht="36" x14ac:dyDescent="0.2">
      <c r="A510" s="10" t="str">
        <f t="shared" si="81"/>
        <v>Internal/external public toilets</v>
      </c>
      <c r="B510" s="119" t="str">
        <f t="shared" si="82"/>
        <v>Access to male and female toilets or suitable unisex/family toilets with basin</v>
      </c>
      <c r="C510" s="120" t="s">
        <v>287</v>
      </c>
      <c r="D510" s="38" t="s">
        <v>225</v>
      </c>
      <c r="E510" s="23"/>
      <c r="F510" s="24">
        <v>40000</v>
      </c>
      <c r="G510" s="25">
        <f t="shared" si="80"/>
        <v>40000</v>
      </c>
    </row>
    <row r="511" spans="1:7" ht="24" x14ac:dyDescent="0.2">
      <c r="A511" s="10" t="str">
        <f t="shared" si="81"/>
        <v>Disabled toilet</v>
      </c>
      <c r="B511" s="119" t="str">
        <f t="shared" si="82"/>
        <v>Access to disabled toilet or suitable unisex/family  toilet with basin</v>
      </c>
      <c r="C511" s="120" t="s">
        <v>287</v>
      </c>
      <c r="D511" s="38" t="s">
        <v>162</v>
      </c>
      <c r="E511" s="23"/>
      <c r="F511" s="24">
        <v>50000</v>
      </c>
      <c r="G511" s="25">
        <f t="shared" si="80"/>
        <v>50000</v>
      </c>
    </row>
    <row r="512" spans="1:7" ht="36" x14ac:dyDescent="0.2">
      <c r="A512" s="10" t="str">
        <f t="shared" si="81"/>
        <v>Cleaners  Store</v>
      </c>
      <c r="B512" s="119" t="str">
        <f t="shared" si="82"/>
        <v>Provision of interface with kitchen servery. Some undercover viewing area to reserve</v>
      </c>
      <c r="C512" s="120" t="s">
        <v>244</v>
      </c>
      <c r="D512" s="38" t="s">
        <v>244</v>
      </c>
      <c r="E512" s="23"/>
      <c r="F512" s="24"/>
      <c r="G512" s="25">
        <f t="shared" si="80"/>
        <v>0</v>
      </c>
    </row>
    <row r="513" spans="1:7" x14ac:dyDescent="0.2">
      <c r="A513" s="10" t="str">
        <f t="shared" si="81"/>
        <v>Plant Room</v>
      </c>
      <c r="B513" s="119" t="str">
        <f t="shared" si="82"/>
        <v>Adequate shelving and storage space</v>
      </c>
      <c r="C513" s="120" t="s">
        <v>244</v>
      </c>
      <c r="D513" s="38" t="s">
        <v>244</v>
      </c>
      <c r="E513" s="23"/>
      <c r="F513" s="24"/>
      <c r="G513" s="25">
        <f t="shared" si="80"/>
        <v>0</v>
      </c>
    </row>
    <row r="514" spans="1:7" ht="24" x14ac:dyDescent="0.2">
      <c r="A514" s="10" t="str">
        <f t="shared" si="81"/>
        <v>Rubbish storage</v>
      </c>
      <c r="B514" s="119" t="str">
        <f t="shared" si="82"/>
        <v>Externally accessible and lockable to store rubbish/recycling</v>
      </c>
      <c r="C514" s="120" t="s">
        <v>244</v>
      </c>
      <c r="D514" s="38" t="s">
        <v>244</v>
      </c>
      <c r="E514" s="23"/>
      <c r="F514" s="24"/>
      <c r="G514" s="25">
        <f t="shared" si="80"/>
        <v>0</v>
      </c>
    </row>
    <row r="515" spans="1:7" ht="36" x14ac:dyDescent="0.2">
      <c r="A515" s="10" t="str">
        <f t="shared" si="81"/>
        <v>Spectator cover</v>
      </c>
      <c r="B515" s="119" t="str">
        <f t="shared" si="82"/>
        <v>Adequate space for viewing with sufficient protection from inclement weather. Interface with kitchen servery</v>
      </c>
      <c r="C515" s="120" t="s">
        <v>319</v>
      </c>
      <c r="D515" s="125" t="s">
        <v>162</v>
      </c>
      <c r="E515" s="23">
        <v>100000</v>
      </c>
      <c r="F515" s="24">
        <v>500000</v>
      </c>
      <c r="G515" s="25">
        <f t="shared" si="80"/>
        <v>600000</v>
      </c>
    </row>
    <row r="516" spans="1:7" ht="15.75" thickBot="1" x14ac:dyDescent="0.25">
      <c r="A516" s="43"/>
      <c r="B516" s="44"/>
      <c r="C516" s="44"/>
      <c r="D516" s="45"/>
      <c r="E516" s="46">
        <f>SUM(E501:E515)</f>
        <v>130000</v>
      </c>
      <c r="F516" s="46">
        <f>SUM(F501:F515)</f>
        <v>830000</v>
      </c>
      <c r="G516" s="46">
        <f>SUM(G501:G515)</f>
        <v>960000</v>
      </c>
    </row>
    <row r="517" spans="1:7" ht="15.75" thickTop="1" x14ac:dyDescent="0.25">
      <c r="A517" s="109">
        <f>A499+1</f>
        <v>28</v>
      </c>
      <c r="B517" s="141" t="s">
        <v>77</v>
      </c>
      <c r="C517" s="142"/>
      <c r="D517" s="136" t="s">
        <v>49</v>
      </c>
      <c r="E517" s="137"/>
      <c r="F517" s="137"/>
      <c r="G517" s="138"/>
    </row>
    <row r="518" spans="1:7" x14ac:dyDescent="0.2">
      <c r="A518" s="4" t="s">
        <v>12</v>
      </c>
      <c r="B518" s="4" t="s">
        <v>13</v>
      </c>
      <c r="C518" s="5" t="s">
        <v>14</v>
      </c>
      <c r="D518" s="15" t="s">
        <v>9</v>
      </c>
      <c r="E518" s="21" t="s">
        <v>10</v>
      </c>
      <c r="F518" s="22" t="s">
        <v>8</v>
      </c>
      <c r="G518" s="22" t="s">
        <v>4</v>
      </c>
    </row>
    <row r="519" spans="1:7" ht="24" x14ac:dyDescent="0.2">
      <c r="A519" s="10" t="str">
        <f>A501</f>
        <v>Pavilion Access</v>
      </c>
      <c r="B519" s="119" t="str">
        <f>B501</f>
        <v>Access &amp; egress to be DDA, BCA compliant</v>
      </c>
      <c r="C519" s="9" t="s">
        <v>320</v>
      </c>
      <c r="D519" s="9" t="s">
        <v>162</v>
      </c>
      <c r="E519" s="9">
        <v>15000</v>
      </c>
      <c r="F519" s="9"/>
      <c r="G519" s="25">
        <f t="shared" ref="G519:G533" si="83">SUM(E519:F519)</f>
        <v>15000</v>
      </c>
    </row>
    <row r="520" spans="1:7" ht="60" x14ac:dyDescent="0.2">
      <c r="A520" s="10" t="str">
        <f t="shared" ref="A520:A533" si="84">A502</f>
        <v>Changerooms (Home &amp; Away)</v>
      </c>
      <c r="B520" s="119" t="str">
        <f t="shared" ref="B520:B533" si="85">B502</f>
        <v>Provide 2 change rooms per playing field including bench seating and coat hooks
Area dependent on sport played at reserve</v>
      </c>
      <c r="C520" s="9" t="s">
        <v>321</v>
      </c>
      <c r="D520" s="9" t="s">
        <v>225</v>
      </c>
      <c r="E520" s="9">
        <v>15000</v>
      </c>
      <c r="F520" s="9">
        <v>20000</v>
      </c>
      <c r="G520" s="25">
        <f t="shared" si="83"/>
        <v>35000</v>
      </c>
    </row>
    <row r="521" spans="1:7" ht="84" x14ac:dyDescent="0.2">
      <c r="A521" s="10" t="str">
        <f t="shared" si="84"/>
        <v>Amenities (players toilet/showers)</v>
      </c>
      <c r="B521" s="119" t="str">
        <f t="shared" si="85"/>
        <v>Provide 2 sets of player amenities per playing field. Exclusive access to adjacent shower area (3 cubicle shower per set). Exclusive access to adjacent toilet facilities with hand basin (3 pans/1 basin per set – no urinals)</v>
      </c>
      <c r="C521" s="9" t="s">
        <v>321</v>
      </c>
      <c r="D521" s="9" t="s">
        <v>225</v>
      </c>
      <c r="E521" s="9">
        <v>15000</v>
      </c>
      <c r="F521" s="9">
        <v>40000</v>
      </c>
      <c r="G521" s="25">
        <f t="shared" si="83"/>
        <v>55000</v>
      </c>
    </row>
    <row r="522" spans="1:7" ht="60" x14ac:dyDescent="0.2">
      <c r="A522" s="10" t="str">
        <f t="shared" si="84"/>
        <v>Umpires room</v>
      </c>
      <c r="B522" s="119" t="str">
        <f t="shared" si="85"/>
        <v>1 lockable change room per facility including bench seating and coat hooks. Access within the building to lockable shower and lockable toilet with hand basin</v>
      </c>
      <c r="C522" s="9" t="s">
        <v>244</v>
      </c>
      <c r="D522" s="9" t="s">
        <v>244</v>
      </c>
      <c r="E522" s="9"/>
      <c r="F522" s="9"/>
      <c r="G522" s="25">
        <f t="shared" si="83"/>
        <v>0</v>
      </c>
    </row>
    <row r="523" spans="1:7" ht="48" x14ac:dyDescent="0.2">
      <c r="A523" s="10" t="str">
        <f t="shared" si="84"/>
        <v>First aid/medical room</v>
      </c>
      <c r="B523" s="119" t="str">
        <f t="shared" si="85"/>
        <v>Provision of sink/wash basin. Accessible emergency access. Positioned near change rooms. May be shared as office/ meeting room</v>
      </c>
      <c r="C523" s="9" t="s">
        <v>244</v>
      </c>
      <c r="D523" s="9"/>
      <c r="E523" s="9"/>
      <c r="F523" s="9"/>
      <c r="G523" s="25">
        <f t="shared" si="83"/>
        <v>0</v>
      </c>
    </row>
    <row r="524" spans="1:7" ht="48" x14ac:dyDescent="0.2">
      <c r="A524" s="10" t="str">
        <f t="shared" si="84"/>
        <v>Office/meeting room</v>
      </c>
      <c r="B524" s="119" t="str">
        <f t="shared" si="85"/>
        <v>Access to broadband internet and telecommunications. Appropriate shelving and computer space. May be shared as first aid/medical room</v>
      </c>
      <c r="C524" s="9" t="s">
        <v>305</v>
      </c>
      <c r="D524" s="9" t="s">
        <v>162</v>
      </c>
      <c r="E524" s="9"/>
      <c r="F524" s="9">
        <v>40000</v>
      </c>
      <c r="G524" s="25">
        <f t="shared" si="83"/>
        <v>40000</v>
      </c>
    </row>
    <row r="525" spans="1:7" ht="108" x14ac:dyDescent="0.2">
      <c r="A525" s="10" t="str">
        <f t="shared" si="84"/>
        <v>Kitchen/kiosk</v>
      </c>
      <c r="B525" s="119" t="str">
        <f t="shared" si="85"/>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525" s="9" t="s">
        <v>252</v>
      </c>
      <c r="D525" s="9" t="s">
        <v>225</v>
      </c>
      <c r="E525" s="9">
        <v>30000</v>
      </c>
      <c r="F525" s="9"/>
      <c r="G525" s="25">
        <f t="shared" si="83"/>
        <v>30000</v>
      </c>
    </row>
    <row r="526" spans="1:7" ht="36" x14ac:dyDescent="0.2">
      <c r="A526" s="10" t="str">
        <f t="shared" si="84"/>
        <v>Social area</v>
      </c>
      <c r="B526" s="119" t="str">
        <f t="shared" si="85"/>
        <v>Provision of interface with kitchen servery. Some undercover viewing area to reserve</v>
      </c>
      <c r="C526" s="9" t="s">
        <v>252</v>
      </c>
      <c r="D526" s="9" t="s">
        <v>162</v>
      </c>
      <c r="E526" s="9">
        <v>15000</v>
      </c>
      <c r="F526" s="9"/>
      <c r="G526" s="25">
        <f t="shared" si="83"/>
        <v>15000</v>
      </c>
    </row>
    <row r="527" spans="1:7" x14ac:dyDescent="0.2">
      <c r="A527" s="10" t="str">
        <f t="shared" si="84"/>
        <v>Storage</v>
      </c>
      <c r="B527" s="119" t="str">
        <f t="shared" si="85"/>
        <v>Adequate shelving and storage space</v>
      </c>
      <c r="C527" s="9" t="s">
        <v>305</v>
      </c>
      <c r="D527" s="9" t="s">
        <v>162</v>
      </c>
      <c r="E527" s="9"/>
      <c r="F527" s="9">
        <v>10000</v>
      </c>
      <c r="G527" s="25">
        <f t="shared" si="83"/>
        <v>10000</v>
      </c>
    </row>
    <row r="528" spans="1:7" ht="36" x14ac:dyDescent="0.2">
      <c r="A528" s="10" t="str">
        <f t="shared" si="84"/>
        <v>Internal/external public toilets</v>
      </c>
      <c r="B528" s="119" t="str">
        <f t="shared" si="85"/>
        <v>Access to male and female toilets or suitable unisex/family toilets with basin</v>
      </c>
      <c r="C528" s="9" t="s">
        <v>244</v>
      </c>
      <c r="D528" s="9"/>
      <c r="E528" s="9"/>
      <c r="F528" s="9"/>
      <c r="G528" s="25">
        <f t="shared" si="83"/>
        <v>0</v>
      </c>
    </row>
    <row r="529" spans="1:7" ht="24" x14ac:dyDescent="0.2">
      <c r="A529" s="10" t="str">
        <f t="shared" si="84"/>
        <v>Disabled toilet</v>
      </c>
      <c r="B529" s="119" t="str">
        <f t="shared" si="85"/>
        <v>Access to disabled toilet or suitable unisex/family  toilet with basin</v>
      </c>
      <c r="C529" s="9" t="s">
        <v>305</v>
      </c>
      <c r="D529" s="9" t="s">
        <v>225</v>
      </c>
      <c r="E529" s="9"/>
      <c r="F529" s="9">
        <v>30000</v>
      </c>
      <c r="G529" s="25">
        <f t="shared" si="83"/>
        <v>30000</v>
      </c>
    </row>
    <row r="530" spans="1:7" ht="36" x14ac:dyDescent="0.2">
      <c r="A530" s="10" t="str">
        <f t="shared" si="84"/>
        <v>Cleaners  Store</v>
      </c>
      <c r="B530" s="119" t="str">
        <f t="shared" si="85"/>
        <v>Provision of interface with kitchen servery. Some undercover viewing area to reserve</v>
      </c>
      <c r="C530" s="9" t="s">
        <v>244</v>
      </c>
      <c r="D530" s="9"/>
      <c r="E530" s="9"/>
      <c r="F530" s="9"/>
      <c r="G530" s="25">
        <f t="shared" si="83"/>
        <v>0</v>
      </c>
    </row>
    <row r="531" spans="1:7" x14ac:dyDescent="0.2">
      <c r="A531" s="10" t="str">
        <f t="shared" si="84"/>
        <v>Plant Room</v>
      </c>
      <c r="B531" s="119" t="str">
        <f t="shared" si="85"/>
        <v>Adequate shelving and storage space</v>
      </c>
      <c r="C531" s="9" t="s">
        <v>244</v>
      </c>
      <c r="D531" s="9"/>
      <c r="E531" s="9"/>
      <c r="F531" s="9"/>
      <c r="G531" s="25">
        <f t="shared" si="83"/>
        <v>0</v>
      </c>
    </row>
    <row r="532" spans="1:7" ht="24" x14ac:dyDescent="0.2">
      <c r="A532" s="10" t="str">
        <f t="shared" si="84"/>
        <v>Rubbish storage</v>
      </c>
      <c r="B532" s="119" t="str">
        <f t="shared" si="85"/>
        <v>Externally accessible and lockable to store rubbish/recycling</v>
      </c>
      <c r="C532" s="9" t="s">
        <v>244</v>
      </c>
      <c r="D532" s="9"/>
      <c r="E532" s="9"/>
      <c r="F532" s="9"/>
      <c r="G532" s="25">
        <f t="shared" si="83"/>
        <v>0</v>
      </c>
    </row>
    <row r="533" spans="1:7" ht="36" x14ac:dyDescent="0.2">
      <c r="A533" s="10" t="str">
        <f t="shared" si="84"/>
        <v>Spectator cover</v>
      </c>
      <c r="B533" s="119" t="str">
        <f t="shared" si="85"/>
        <v>Adequate space for viewing with sufficient protection from inclement weather. Interface with kitchen servery</v>
      </c>
      <c r="C533" s="9" t="s">
        <v>252</v>
      </c>
      <c r="D533" s="9" t="s">
        <v>162</v>
      </c>
      <c r="E533" s="9">
        <v>30000</v>
      </c>
      <c r="F533" s="9"/>
      <c r="G533" s="25">
        <f t="shared" si="83"/>
        <v>30000</v>
      </c>
    </row>
    <row r="534" spans="1:7" ht="15.75" thickBot="1" x14ac:dyDescent="0.25">
      <c r="A534" s="43"/>
      <c r="B534" s="44"/>
      <c r="C534" s="44"/>
      <c r="D534" s="45"/>
      <c r="E534" s="46">
        <f>SUM(E519:E533)</f>
        <v>120000</v>
      </c>
      <c r="F534" s="46">
        <f>SUM(F519:F533)</f>
        <v>140000</v>
      </c>
      <c r="G534" s="46">
        <f>SUM(G519:G533)</f>
        <v>260000</v>
      </c>
    </row>
    <row r="535" spans="1:7" ht="15.75" customHeight="1" thickTop="1" x14ac:dyDescent="0.25">
      <c r="A535" s="109">
        <f>A517+1</f>
        <v>29</v>
      </c>
      <c r="B535" s="147" t="s">
        <v>78</v>
      </c>
      <c r="C535" s="148"/>
      <c r="D535" s="136" t="s">
        <v>49</v>
      </c>
      <c r="E535" s="137"/>
      <c r="F535" s="137"/>
      <c r="G535" s="138"/>
    </row>
    <row r="536" spans="1:7" x14ac:dyDescent="0.2">
      <c r="A536" s="4" t="s">
        <v>12</v>
      </c>
      <c r="B536" s="4" t="s">
        <v>13</v>
      </c>
      <c r="C536" s="5" t="s">
        <v>14</v>
      </c>
      <c r="D536" s="15" t="s">
        <v>9</v>
      </c>
      <c r="E536" s="21" t="s">
        <v>10</v>
      </c>
      <c r="F536" s="22" t="s">
        <v>8</v>
      </c>
      <c r="G536" s="22" t="s">
        <v>4</v>
      </c>
    </row>
    <row r="537" spans="1:7" ht="24" x14ac:dyDescent="0.2">
      <c r="A537" s="10" t="str">
        <f>A519</f>
        <v>Pavilion Access</v>
      </c>
      <c r="B537" s="119" t="str">
        <f>B519</f>
        <v>Access &amp; egress to be DDA, BCA compliant</v>
      </c>
      <c r="C537" s="9" t="s">
        <v>320</v>
      </c>
      <c r="D537" s="9" t="s">
        <v>162</v>
      </c>
      <c r="E537" s="9">
        <v>15000</v>
      </c>
      <c r="F537" s="9"/>
      <c r="G537" s="25">
        <f t="shared" ref="G537:G551" si="86">SUM(E537:F537)</f>
        <v>15000</v>
      </c>
    </row>
    <row r="538" spans="1:7" ht="60" x14ac:dyDescent="0.2">
      <c r="A538" s="10" t="str">
        <f t="shared" ref="A538:A551" si="87">A520</f>
        <v>Changerooms (Home &amp; Away)</v>
      </c>
      <c r="B538" s="119" t="str">
        <f t="shared" ref="B538:B551" si="88">B520</f>
        <v>Provide 2 change rooms per playing field including bench seating and coat hooks
Area dependent on sport played at reserve</v>
      </c>
      <c r="C538" s="9" t="s">
        <v>321</v>
      </c>
      <c r="D538" s="9" t="s">
        <v>225</v>
      </c>
      <c r="E538" s="9">
        <v>15000</v>
      </c>
      <c r="F538" s="9">
        <v>20000</v>
      </c>
      <c r="G538" s="25">
        <f t="shared" si="86"/>
        <v>35000</v>
      </c>
    </row>
    <row r="539" spans="1:7" ht="84" x14ac:dyDescent="0.2">
      <c r="A539" s="10" t="str">
        <f t="shared" si="87"/>
        <v>Amenities (players toilet/showers)</v>
      </c>
      <c r="B539" s="119" t="str">
        <f t="shared" si="88"/>
        <v>Provide 2 sets of player amenities per playing field. Exclusive access to adjacent shower area (3 cubicle shower per set). Exclusive access to adjacent toilet facilities with hand basin (3 pans/1 basin per set – no urinals)</v>
      </c>
      <c r="C539" s="9" t="s">
        <v>321</v>
      </c>
      <c r="D539" s="9" t="s">
        <v>225</v>
      </c>
      <c r="E539" s="9">
        <v>15000</v>
      </c>
      <c r="F539" s="9">
        <v>40000</v>
      </c>
      <c r="G539" s="25">
        <f t="shared" si="86"/>
        <v>55000</v>
      </c>
    </row>
    <row r="540" spans="1:7" ht="60" x14ac:dyDescent="0.2">
      <c r="A540" s="10" t="str">
        <f t="shared" si="87"/>
        <v>Umpires room</v>
      </c>
      <c r="B540" s="119" t="str">
        <f t="shared" si="88"/>
        <v>1 lockable change room per facility including bench seating and coat hooks. Access within the building to lockable shower and lockable toilet with hand basin</v>
      </c>
      <c r="C540" s="9" t="s">
        <v>244</v>
      </c>
      <c r="D540" s="9"/>
      <c r="E540" s="9"/>
      <c r="F540" s="9"/>
      <c r="G540" s="25">
        <f t="shared" si="86"/>
        <v>0</v>
      </c>
    </row>
    <row r="541" spans="1:7" ht="48" x14ac:dyDescent="0.2">
      <c r="A541" s="10" t="str">
        <f t="shared" si="87"/>
        <v>First aid/medical room</v>
      </c>
      <c r="B541" s="119" t="str">
        <f t="shared" si="88"/>
        <v>Provision of sink/wash basin. Accessible emergency access. Positioned near change rooms. May be shared as office/ meeting room</v>
      </c>
      <c r="C541" s="9" t="s">
        <v>244</v>
      </c>
      <c r="D541" s="9"/>
      <c r="E541" s="9"/>
      <c r="F541" s="9"/>
      <c r="G541" s="25">
        <f t="shared" si="86"/>
        <v>0</v>
      </c>
    </row>
    <row r="542" spans="1:7" ht="48" x14ac:dyDescent="0.2">
      <c r="A542" s="10" t="str">
        <f t="shared" si="87"/>
        <v>Office/meeting room</v>
      </c>
      <c r="B542" s="119" t="str">
        <f t="shared" si="88"/>
        <v>Access to broadband internet and telecommunications. Appropriate shelving and computer space. May be shared as first aid/medical room</v>
      </c>
      <c r="C542" s="9" t="s">
        <v>305</v>
      </c>
      <c r="D542" s="9" t="s">
        <v>162</v>
      </c>
      <c r="E542" s="9"/>
      <c r="F542" s="9">
        <v>40000</v>
      </c>
      <c r="G542" s="25">
        <f t="shared" si="86"/>
        <v>40000</v>
      </c>
    </row>
    <row r="543" spans="1:7" ht="108" x14ac:dyDescent="0.2">
      <c r="A543" s="10" t="str">
        <f t="shared" si="87"/>
        <v>Kitchen/kiosk</v>
      </c>
      <c r="B543" s="119" t="str">
        <f t="shared" si="88"/>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543" s="9" t="s">
        <v>252</v>
      </c>
      <c r="D543" s="9" t="s">
        <v>225</v>
      </c>
      <c r="E543" s="9">
        <v>30000</v>
      </c>
      <c r="F543" s="9"/>
      <c r="G543" s="25">
        <f t="shared" si="86"/>
        <v>30000</v>
      </c>
    </row>
    <row r="544" spans="1:7" ht="36" x14ac:dyDescent="0.2">
      <c r="A544" s="10" t="str">
        <f t="shared" si="87"/>
        <v>Social area</v>
      </c>
      <c r="B544" s="119" t="str">
        <f t="shared" si="88"/>
        <v>Provision of interface with kitchen servery. Some undercover viewing area to reserve</v>
      </c>
      <c r="C544" s="9" t="s">
        <v>252</v>
      </c>
      <c r="D544" s="9" t="s">
        <v>162</v>
      </c>
      <c r="E544" s="9">
        <v>15000</v>
      </c>
      <c r="F544" s="9"/>
      <c r="G544" s="25">
        <f t="shared" si="86"/>
        <v>15000</v>
      </c>
    </row>
    <row r="545" spans="1:7" x14ac:dyDescent="0.2">
      <c r="A545" s="10" t="str">
        <f t="shared" si="87"/>
        <v>Storage</v>
      </c>
      <c r="B545" s="119" t="str">
        <f t="shared" si="88"/>
        <v>Adequate shelving and storage space</v>
      </c>
      <c r="C545" s="9" t="s">
        <v>305</v>
      </c>
      <c r="D545" s="9" t="s">
        <v>162</v>
      </c>
      <c r="E545" s="9"/>
      <c r="F545" s="9">
        <v>10000</v>
      </c>
      <c r="G545" s="25">
        <f t="shared" si="86"/>
        <v>10000</v>
      </c>
    </row>
    <row r="546" spans="1:7" ht="36" x14ac:dyDescent="0.2">
      <c r="A546" s="10" t="str">
        <f t="shared" si="87"/>
        <v>Internal/external public toilets</v>
      </c>
      <c r="B546" s="119" t="str">
        <f t="shared" si="88"/>
        <v>Access to male and female toilets or suitable unisex/family toilets with basin</v>
      </c>
      <c r="C546" s="9" t="s">
        <v>244</v>
      </c>
      <c r="D546" s="9"/>
      <c r="E546" s="9"/>
      <c r="F546" s="9"/>
      <c r="G546" s="25">
        <f t="shared" si="86"/>
        <v>0</v>
      </c>
    </row>
    <row r="547" spans="1:7" ht="24" x14ac:dyDescent="0.2">
      <c r="A547" s="10" t="str">
        <f t="shared" si="87"/>
        <v>Disabled toilet</v>
      </c>
      <c r="B547" s="119" t="str">
        <f t="shared" si="88"/>
        <v>Access to disabled toilet or suitable unisex/family  toilet with basin</v>
      </c>
      <c r="C547" s="9" t="s">
        <v>305</v>
      </c>
      <c r="D547" s="9" t="s">
        <v>225</v>
      </c>
      <c r="E547" s="9"/>
      <c r="F547" s="9">
        <v>30000</v>
      </c>
      <c r="G547" s="25">
        <f t="shared" si="86"/>
        <v>30000</v>
      </c>
    </row>
    <row r="548" spans="1:7" ht="36" x14ac:dyDescent="0.2">
      <c r="A548" s="10" t="str">
        <f t="shared" si="87"/>
        <v>Cleaners  Store</v>
      </c>
      <c r="B548" s="119" t="str">
        <f t="shared" si="88"/>
        <v>Provision of interface with kitchen servery. Some undercover viewing area to reserve</v>
      </c>
      <c r="C548" s="9" t="s">
        <v>244</v>
      </c>
      <c r="D548" s="9"/>
      <c r="E548" s="9"/>
      <c r="F548" s="9"/>
      <c r="G548" s="25">
        <f t="shared" si="86"/>
        <v>0</v>
      </c>
    </row>
    <row r="549" spans="1:7" x14ac:dyDescent="0.2">
      <c r="A549" s="10" t="str">
        <f t="shared" si="87"/>
        <v>Plant Room</v>
      </c>
      <c r="B549" s="119" t="str">
        <f t="shared" si="88"/>
        <v>Adequate shelving and storage space</v>
      </c>
      <c r="C549" s="9" t="s">
        <v>244</v>
      </c>
      <c r="D549" s="9"/>
      <c r="E549" s="9"/>
      <c r="F549" s="9"/>
      <c r="G549" s="25">
        <f t="shared" si="86"/>
        <v>0</v>
      </c>
    </row>
    <row r="550" spans="1:7" ht="24" x14ac:dyDescent="0.2">
      <c r="A550" s="10" t="str">
        <f t="shared" si="87"/>
        <v>Rubbish storage</v>
      </c>
      <c r="B550" s="119" t="str">
        <f t="shared" si="88"/>
        <v>Externally accessible and lockable to store rubbish/recycling</v>
      </c>
      <c r="C550" s="9" t="s">
        <v>244</v>
      </c>
      <c r="D550" s="9"/>
      <c r="E550" s="9"/>
      <c r="F550" s="9"/>
      <c r="G550" s="25">
        <f t="shared" si="86"/>
        <v>0</v>
      </c>
    </row>
    <row r="551" spans="1:7" ht="36" x14ac:dyDescent="0.2">
      <c r="A551" s="10" t="str">
        <f t="shared" si="87"/>
        <v>Spectator cover</v>
      </c>
      <c r="B551" s="119" t="str">
        <f t="shared" si="88"/>
        <v>Adequate space for viewing with sufficient protection from inclement weather. Interface with kitchen servery</v>
      </c>
      <c r="C551" s="9" t="s">
        <v>252</v>
      </c>
      <c r="D551" s="9" t="s">
        <v>162</v>
      </c>
      <c r="E551" s="9">
        <v>30000</v>
      </c>
      <c r="F551" s="9"/>
      <c r="G551" s="25">
        <f t="shared" si="86"/>
        <v>30000</v>
      </c>
    </row>
    <row r="552" spans="1:7" ht="15.75" thickBot="1" x14ac:dyDescent="0.25">
      <c r="A552" s="43"/>
      <c r="B552" s="44"/>
      <c r="C552" s="44"/>
      <c r="D552" s="45"/>
      <c r="E552" s="46">
        <f>SUM(E537:E551)</f>
        <v>120000</v>
      </c>
      <c r="F552" s="46">
        <f>SUM(F537:F551)</f>
        <v>140000</v>
      </c>
      <c r="G552" s="46">
        <f>SUM(G537:G551)</f>
        <v>260000</v>
      </c>
    </row>
    <row r="553" spans="1:7" ht="15.75" thickTop="1" x14ac:dyDescent="0.25">
      <c r="A553" s="109">
        <f>A535+1</f>
        <v>30</v>
      </c>
      <c r="B553" s="147" t="s">
        <v>79</v>
      </c>
      <c r="C553" s="148"/>
      <c r="D553" s="136" t="s">
        <v>49</v>
      </c>
      <c r="E553" s="137"/>
      <c r="F553" s="137"/>
      <c r="G553" s="138"/>
    </row>
    <row r="554" spans="1:7" x14ac:dyDescent="0.2">
      <c r="A554" s="4" t="s">
        <v>12</v>
      </c>
      <c r="B554" s="4" t="s">
        <v>13</v>
      </c>
      <c r="C554" s="5" t="s">
        <v>14</v>
      </c>
      <c r="D554" s="15" t="s">
        <v>9</v>
      </c>
      <c r="E554" s="21" t="s">
        <v>10</v>
      </c>
      <c r="F554" s="22" t="s">
        <v>8</v>
      </c>
      <c r="G554" s="22" t="s">
        <v>4</v>
      </c>
    </row>
    <row r="555" spans="1:7" ht="24" x14ac:dyDescent="0.2">
      <c r="A555" s="10" t="str">
        <f>A501</f>
        <v>Pavilion Access</v>
      </c>
      <c r="B555" s="119" t="str">
        <f>B501</f>
        <v>Access &amp; egress to be DDA, BCA compliant</v>
      </c>
      <c r="C555" s="36" t="s">
        <v>212</v>
      </c>
      <c r="D555" s="38" t="s">
        <v>244</v>
      </c>
      <c r="E555" s="23"/>
      <c r="F555" s="24"/>
      <c r="G555" s="25">
        <f t="shared" ref="G555:G569" si="89">SUM(E555:F555)</f>
        <v>0</v>
      </c>
    </row>
    <row r="556" spans="1:7" ht="60" x14ac:dyDescent="0.2">
      <c r="A556" s="10" t="str">
        <f t="shared" ref="A556:A569" si="90">A502</f>
        <v>Changerooms (Home &amp; Away)</v>
      </c>
      <c r="B556" s="119" t="str">
        <f t="shared" ref="B556:B568" si="91">B502</f>
        <v>Provide 2 change rooms per playing field including bench seating and coat hooks
Area dependent on sport played at reserve</v>
      </c>
      <c r="C556" s="36" t="s">
        <v>212</v>
      </c>
      <c r="D556" s="38" t="s">
        <v>244</v>
      </c>
      <c r="E556" s="23"/>
      <c r="F556" s="24"/>
      <c r="G556" s="25">
        <f t="shared" si="89"/>
        <v>0</v>
      </c>
    </row>
    <row r="557" spans="1:7" ht="84" x14ac:dyDescent="0.2">
      <c r="A557" s="10" t="str">
        <f t="shared" si="90"/>
        <v>Amenities (players toilet/showers)</v>
      </c>
      <c r="B557" s="119" t="str">
        <f t="shared" si="91"/>
        <v>Provide 2 sets of player amenities per playing field. Exclusive access to adjacent shower area (3 cubicle shower per set). Exclusive access to adjacent toilet facilities with hand basin (3 pans/1 basin per set – no urinals)</v>
      </c>
      <c r="C557" s="36" t="s">
        <v>212</v>
      </c>
      <c r="D557" s="38" t="s">
        <v>244</v>
      </c>
      <c r="E557" s="23"/>
      <c r="F557" s="24"/>
      <c r="G557" s="25">
        <f t="shared" si="89"/>
        <v>0</v>
      </c>
    </row>
    <row r="558" spans="1:7" ht="60" x14ac:dyDescent="0.2">
      <c r="A558" s="10" t="str">
        <f t="shared" si="90"/>
        <v>Umpires room</v>
      </c>
      <c r="B558" s="119" t="str">
        <f t="shared" si="91"/>
        <v>1 lockable change room per facility including bench seating and coat hooks. Access within the building to lockable shower and lockable toilet with hand basin</v>
      </c>
      <c r="C558" s="36" t="s">
        <v>244</v>
      </c>
      <c r="D558" s="38" t="s">
        <v>244</v>
      </c>
      <c r="E558" s="23"/>
      <c r="F558" s="24"/>
      <c r="G558" s="25">
        <f t="shared" si="89"/>
        <v>0</v>
      </c>
    </row>
    <row r="559" spans="1:7" ht="48" x14ac:dyDescent="0.2">
      <c r="A559" s="10" t="str">
        <f t="shared" si="90"/>
        <v>First aid/medical room</v>
      </c>
      <c r="B559" s="119" t="str">
        <f t="shared" si="91"/>
        <v>Provision of sink/wash basin. Accessible emergency access. Positioned near change rooms. May be shared as office/ meeting room</v>
      </c>
      <c r="C559" s="36" t="s">
        <v>244</v>
      </c>
      <c r="D559" s="38" t="s">
        <v>244</v>
      </c>
      <c r="E559" s="23"/>
      <c r="F559" s="24"/>
      <c r="G559" s="25">
        <f t="shared" si="89"/>
        <v>0</v>
      </c>
    </row>
    <row r="560" spans="1:7" ht="48" x14ac:dyDescent="0.2">
      <c r="A560" s="10" t="str">
        <f t="shared" si="90"/>
        <v>Office/meeting room</v>
      </c>
      <c r="B560" s="119" t="str">
        <f t="shared" si="91"/>
        <v>Access to broadband internet and telecommunications. Appropriate shelving and computer space. May be shared as first aid/medical room</v>
      </c>
      <c r="C560" s="9" t="s">
        <v>305</v>
      </c>
      <c r="D560" s="9" t="s">
        <v>162</v>
      </c>
      <c r="E560" s="9"/>
      <c r="F560" s="9">
        <v>40000</v>
      </c>
      <c r="G560" s="25">
        <f t="shared" si="89"/>
        <v>40000</v>
      </c>
    </row>
    <row r="561" spans="1:7" ht="108" x14ac:dyDescent="0.2">
      <c r="A561" s="10" t="str">
        <f t="shared" si="90"/>
        <v>Kitchen/kiosk</v>
      </c>
      <c r="B561" s="119" t="str">
        <f t="shared" si="91"/>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561" s="36" t="s">
        <v>212</v>
      </c>
      <c r="D561" s="38" t="s">
        <v>244</v>
      </c>
      <c r="E561" s="23"/>
      <c r="F561" s="24"/>
      <c r="G561" s="25">
        <f t="shared" si="89"/>
        <v>0</v>
      </c>
    </row>
    <row r="562" spans="1:7" ht="36" x14ac:dyDescent="0.2">
      <c r="A562" s="10" t="str">
        <f t="shared" si="90"/>
        <v>Social area</v>
      </c>
      <c r="B562" s="119" t="str">
        <f t="shared" si="91"/>
        <v>Provision of interface with kitchen servery. Some undercover viewing area to reserve</v>
      </c>
      <c r="C562" s="9" t="s">
        <v>252</v>
      </c>
      <c r="D562" s="9" t="s">
        <v>162</v>
      </c>
      <c r="E562" s="9">
        <v>15000</v>
      </c>
      <c r="F562" s="9"/>
      <c r="G562" s="25">
        <f t="shared" si="89"/>
        <v>15000</v>
      </c>
    </row>
    <row r="563" spans="1:7" x14ac:dyDescent="0.2">
      <c r="A563" s="10" t="str">
        <f t="shared" si="90"/>
        <v>Storage</v>
      </c>
      <c r="B563" s="119" t="str">
        <f t="shared" si="91"/>
        <v>Adequate shelving and storage space</v>
      </c>
      <c r="C563" s="36" t="s">
        <v>212</v>
      </c>
      <c r="D563" s="38" t="s">
        <v>244</v>
      </c>
      <c r="E563" s="23"/>
      <c r="F563" s="24"/>
      <c r="G563" s="25">
        <f t="shared" si="89"/>
        <v>0</v>
      </c>
    </row>
    <row r="564" spans="1:7" ht="36" x14ac:dyDescent="0.2">
      <c r="A564" s="10" t="str">
        <f t="shared" si="90"/>
        <v>Internal/external public toilets</v>
      </c>
      <c r="B564" s="119" t="str">
        <f t="shared" si="91"/>
        <v>Access to male and female toilets or suitable unisex/family toilets with basin</v>
      </c>
      <c r="C564" s="36" t="s">
        <v>244</v>
      </c>
      <c r="D564" s="38" t="s">
        <v>244</v>
      </c>
      <c r="E564" s="23"/>
      <c r="F564" s="24"/>
      <c r="G564" s="25">
        <f t="shared" si="89"/>
        <v>0</v>
      </c>
    </row>
    <row r="565" spans="1:7" ht="24" x14ac:dyDescent="0.2">
      <c r="A565" s="10" t="str">
        <f t="shared" si="90"/>
        <v>Disabled toilet</v>
      </c>
      <c r="B565" s="119" t="str">
        <f t="shared" si="91"/>
        <v>Access to disabled toilet or suitable unisex/family  toilet with basin</v>
      </c>
      <c r="C565" s="36" t="s">
        <v>212</v>
      </c>
      <c r="D565" s="38" t="s">
        <v>244</v>
      </c>
      <c r="E565" s="23"/>
      <c r="F565" s="24"/>
      <c r="G565" s="25">
        <f t="shared" si="89"/>
        <v>0</v>
      </c>
    </row>
    <row r="566" spans="1:7" ht="36" x14ac:dyDescent="0.2">
      <c r="A566" s="10" t="str">
        <f t="shared" si="90"/>
        <v>Cleaners  Store</v>
      </c>
      <c r="B566" s="119" t="str">
        <f t="shared" si="91"/>
        <v>Provision of interface with kitchen servery. Some undercover viewing area to reserve</v>
      </c>
      <c r="C566" s="36" t="s">
        <v>244</v>
      </c>
      <c r="D566" s="38" t="s">
        <v>244</v>
      </c>
      <c r="E566" s="23"/>
      <c r="F566" s="24"/>
      <c r="G566" s="25">
        <f t="shared" si="89"/>
        <v>0</v>
      </c>
    </row>
    <row r="567" spans="1:7" x14ac:dyDescent="0.2">
      <c r="A567" s="10" t="str">
        <f t="shared" si="90"/>
        <v>Plant Room</v>
      </c>
      <c r="B567" s="119" t="str">
        <f t="shared" si="91"/>
        <v>Adequate shelving and storage space</v>
      </c>
      <c r="C567" s="36" t="s">
        <v>244</v>
      </c>
      <c r="D567" s="38" t="s">
        <v>244</v>
      </c>
      <c r="E567" s="23"/>
      <c r="F567" s="24"/>
      <c r="G567" s="25">
        <f t="shared" si="89"/>
        <v>0</v>
      </c>
    </row>
    <row r="568" spans="1:7" ht="24" x14ac:dyDescent="0.2">
      <c r="A568" s="10" t="str">
        <f t="shared" si="90"/>
        <v>Rubbish storage</v>
      </c>
      <c r="B568" s="119" t="str">
        <f t="shared" si="91"/>
        <v>Externally accessible and lockable to store rubbish/recycling</v>
      </c>
      <c r="C568" s="36" t="s">
        <v>244</v>
      </c>
      <c r="D568" s="38" t="s">
        <v>244</v>
      </c>
      <c r="E568" s="23"/>
      <c r="F568" s="24"/>
      <c r="G568" s="25">
        <f t="shared" si="89"/>
        <v>0</v>
      </c>
    </row>
    <row r="569" spans="1:7" ht="36" x14ac:dyDescent="0.2">
      <c r="A569" s="10" t="str">
        <f t="shared" si="90"/>
        <v>Spectator cover</v>
      </c>
      <c r="B569" s="119" t="str">
        <f>B551</f>
        <v>Adequate space for viewing with sufficient protection from inclement weather. Interface with kitchen servery</v>
      </c>
      <c r="C569" s="36" t="s">
        <v>212</v>
      </c>
      <c r="D569" s="38" t="s">
        <v>244</v>
      </c>
      <c r="E569" s="23"/>
      <c r="F569" s="24"/>
      <c r="G569" s="25">
        <f t="shared" si="89"/>
        <v>0</v>
      </c>
    </row>
    <row r="570" spans="1:7" ht="15.75" thickBot="1" x14ac:dyDescent="0.25">
      <c r="A570" s="43"/>
      <c r="B570" s="44"/>
      <c r="C570" s="44"/>
      <c r="D570" s="45"/>
      <c r="E570" s="46">
        <f>SUM(E555:E569)</f>
        <v>15000</v>
      </c>
      <c r="F570" s="46">
        <f>SUM(F555:F569)</f>
        <v>40000</v>
      </c>
      <c r="G570" s="46">
        <f>SUM(G555:G569)</f>
        <v>55000</v>
      </c>
    </row>
    <row r="571" spans="1:7" ht="15.75" thickTop="1" x14ac:dyDescent="0.25">
      <c r="A571" s="109">
        <f>A553+1</f>
        <v>31</v>
      </c>
      <c r="B571" s="151" t="s">
        <v>80</v>
      </c>
      <c r="C571" s="152"/>
      <c r="D571" s="136" t="s">
        <v>49</v>
      </c>
      <c r="E571" s="137"/>
      <c r="F571" s="137"/>
      <c r="G571" s="138"/>
    </row>
    <row r="572" spans="1:7" x14ac:dyDescent="0.2">
      <c r="A572" s="4" t="s">
        <v>12</v>
      </c>
      <c r="B572" s="4" t="s">
        <v>13</v>
      </c>
      <c r="C572" s="5" t="s">
        <v>14</v>
      </c>
      <c r="D572" s="15" t="s">
        <v>9</v>
      </c>
      <c r="E572" s="21" t="s">
        <v>10</v>
      </c>
      <c r="F572" s="22" t="s">
        <v>8</v>
      </c>
      <c r="G572" s="22" t="s">
        <v>4</v>
      </c>
    </row>
    <row r="573" spans="1:7" ht="24" x14ac:dyDescent="0.2">
      <c r="A573" s="10" t="str">
        <f>A519</f>
        <v>Pavilion Access</v>
      </c>
      <c r="B573" s="119" t="str">
        <f>B519</f>
        <v>Access &amp; egress to be DDA, BCA compliant</v>
      </c>
      <c r="C573" s="9" t="s">
        <v>322</v>
      </c>
      <c r="D573" s="9" t="s">
        <v>225</v>
      </c>
      <c r="E573" s="9"/>
      <c r="F573" s="9">
        <v>40000</v>
      </c>
      <c r="G573" s="25">
        <f t="shared" ref="G573:G587" si="92">SUM(E573:F573)</f>
        <v>40000</v>
      </c>
    </row>
    <row r="574" spans="1:7" ht="60" x14ac:dyDescent="0.2">
      <c r="A574" s="10" t="str">
        <f t="shared" ref="A574:A587" si="93">A520</f>
        <v>Changerooms (Home &amp; Away)</v>
      </c>
      <c r="B574" s="119" t="str">
        <f t="shared" ref="B574:B586" si="94">B520</f>
        <v>Provide 2 change rooms per playing field including bench seating and coat hooks
Area dependent on sport played at reserve</v>
      </c>
      <c r="C574" s="9" t="s">
        <v>323</v>
      </c>
      <c r="D574" s="9" t="s">
        <v>225</v>
      </c>
      <c r="E574" s="9">
        <v>15000</v>
      </c>
      <c r="F574" s="9">
        <v>20000</v>
      </c>
      <c r="G574" s="25">
        <f t="shared" si="92"/>
        <v>35000</v>
      </c>
    </row>
    <row r="575" spans="1:7" ht="84" x14ac:dyDescent="0.2">
      <c r="A575" s="10" t="str">
        <f t="shared" si="93"/>
        <v>Amenities (players toilet/showers)</v>
      </c>
      <c r="B575" s="119" t="str">
        <f t="shared" si="94"/>
        <v>Provide 2 sets of player amenities per playing field. Exclusive access to adjacent shower area (3 cubicle shower per set). Exclusive access to adjacent toilet facilities with hand basin (3 pans/1 basin per set – no urinals)</v>
      </c>
      <c r="C575" s="9" t="s">
        <v>321</v>
      </c>
      <c r="D575" s="9" t="s">
        <v>225</v>
      </c>
      <c r="E575" s="9">
        <v>15000</v>
      </c>
      <c r="F575" s="9">
        <v>40000</v>
      </c>
      <c r="G575" s="25">
        <f t="shared" si="92"/>
        <v>55000</v>
      </c>
    </row>
    <row r="576" spans="1:7" ht="60" x14ac:dyDescent="0.2">
      <c r="A576" s="10" t="str">
        <f t="shared" si="93"/>
        <v>Umpires room</v>
      </c>
      <c r="B576" s="119" t="str">
        <f t="shared" si="94"/>
        <v>1 lockable change room per facility including bench seating and coat hooks. Access within the building to lockable shower and lockable toilet with hand basin</v>
      </c>
      <c r="C576" s="9" t="s">
        <v>244</v>
      </c>
      <c r="D576" s="9" t="s">
        <v>244</v>
      </c>
      <c r="E576" s="9"/>
      <c r="F576" s="9"/>
      <c r="G576" s="25">
        <f t="shared" si="92"/>
        <v>0</v>
      </c>
    </row>
    <row r="577" spans="1:7" ht="48" x14ac:dyDescent="0.2">
      <c r="A577" s="10" t="str">
        <f t="shared" si="93"/>
        <v>First aid/medical room</v>
      </c>
      <c r="B577" s="119" t="str">
        <f t="shared" si="94"/>
        <v>Provision of sink/wash basin. Accessible emergency access. Positioned near change rooms. May be shared as office/ meeting room</v>
      </c>
      <c r="C577" s="9" t="s">
        <v>244</v>
      </c>
      <c r="D577" s="9" t="s">
        <v>244</v>
      </c>
      <c r="E577" s="9"/>
      <c r="F577" s="9"/>
      <c r="G577" s="25">
        <f t="shared" si="92"/>
        <v>0</v>
      </c>
    </row>
    <row r="578" spans="1:7" ht="48" x14ac:dyDescent="0.2">
      <c r="A578" s="10" t="str">
        <f t="shared" si="93"/>
        <v>Office/meeting room</v>
      </c>
      <c r="B578" s="119" t="str">
        <f t="shared" si="94"/>
        <v>Access to broadband internet and telecommunications. Appropriate shelving and computer space. May be shared as first aid/medical room</v>
      </c>
      <c r="C578" s="9" t="s">
        <v>305</v>
      </c>
      <c r="D578" s="9" t="s">
        <v>162</v>
      </c>
      <c r="E578" s="9"/>
      <c r="F578" s="9">
        <v>40000</v>
      </c>
      <c r="G578" s="25">
        <f t="shared" si="92"/>
        <v>40000</v>
      </c>
    </row>
    <row r="579" spans="1:7" ht="108" x14ac:dyDescent="0.2">
      <c r="A579" s="10" t="str">
        <f t="shared" si="93"/>
        <v>Kitchen/kiosk</v>
      </c>
      <c r="B579" s="119" t="str">
        <f t="shared" si="94"/>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579" s="9" t="s">
        <v>252</v>
      </c>
      <c r="D579" s="9" t="s">
        <v>225</v>
      </c>
      <c r="E579" s="9">
        <v>15000</v>
      </c>
      <c r="F579" s="9"/>
      <c r="G579" s="25">
        <f t="shared" si="92"/>
        <v>15000</v>
      </c>
    </row>
    <row r="580" spans="1:7" ht="36" x14ac:dyDescent="0.2">
      <c r="A580" s="10" t="str">
        <f t="shared" si="93"/>
        <v>Social area</v>
      </c>
      <c r="B580" s="119" t="str">
        <f t="shared" si="94"/>
        <v>Provision of interface with kitchen servery. Some undercover viewing area to reserve</v>
      </c>
      <c r="C580" s="9" t="s">
        <v>252</v>
      </c>
      <c r="D580" s="9" t="s">
        <v>162</v>
      </c>
      <c r="E580" s="9">
        <v>15000</v>
      </c>
      <c r="F580" s="9"/>
      <c r="G580" s="25">
        <f t="shared" si="92"/>
        <v>15000</v>
      </c>
    </row>
    <row r="581" spans="1:7" x14ac:dyDescent="0.2">
      <c r="A581" s="10" t="str">
        <f t="shared" si="93"/>
        <v>Storage</v>
      </c>
      <c r="B581" s="119" t="str">
        <f t="shared" si="94"/>
        <v>Adequate shelving and storage space</v>
      </c>
      <c r="C581" s="9" t="s">
        <v>305</v>
      </c>
      <c r="D581" s="9" t="s">
        <v>162</v>
      </c>
      <c r="E581" s="9"/>
      <c r="F581" s="9">
        <v>10000</v>
      </c>
      <c r="G581" s="25">
        <f t="shared" si="92"/>
        <v>10000</v>
      </c>
    </row>
    <row r="582" spans="1:7" ht="36" x14ac:dyDescent="0.2">
      <c r="A582" s="10" t="str">
        <f t="shared" si="93"/>
        <v>Internal/external public toilets</v>
      </c>
      <c r="B582" s="119" t="str">
        <f t="shared" si="94"/>
        <v>Access to male and female toilets or suitable unisex/family toilets with basin</v>
      </c>
      <c r="C582" s="9" t="s">
        <v>212</v>
      </c>
      <c r="D582" s="9" t="s">
        <v>244</v>
      </c>
      <c r="E582" s="9"/>
      <c r="F582" s="9"/>
      <c r="G582" s="25">
        <f t="shared" si="92"/>
        <v>0</v>
      </c>
    </row>
    <row r="583" spans="1:7" ht="24" x14ac:dyDescent="0.2">
      <c r="A583" s="10" t="str">
        <f t="shared" si="93"/>
        <v>Disabled toilet</v>
      </c>
      <c r="B583" s="119" t="str">
        <f t="shared" si="94"/>
        <v>Access to disabled toilet or suitable unisex/family  toilet with basin</v>
      </c>
      <c r="C583" s="9" t="s">
        <v>305</v>
      </c>
      <c r="D583" s="9" t="s">
        <v>225</v>
      </c>
      <c r="E583" s="9"/>
      <c r="F583" s="9">
        <v>30000</v>
      </c>
      <c r="G583" s="25">
        <f t="shared" si="92"/>
        <v>30000</v>
      </c>
    </row>
    <row r="584" spans="1:7" ht="36" x14ac:dyDescent="0.2">
      <c r="A584" s="10" t="str">
        <f t="shared" si="93"/>
        <v>Cleaners  Store</v>
      </c>
      <c r="B584" s="119" t="str">
        <f t="shared" si="94"/>
        <v>Provision of interface with kitchen servery. Some undercover viewing area to reserve</v>
      </c>
      <c r="C584" s="9" t="s">
        <v>339</v>
      </c>
      <c r="D584" s="9" t="s">
        <v>244</v>
      </c>
      <c r="E584" s="9"/>
      <c r="F584" s="9"/>
      <c r="G584" s="25">
        <f t="shared" si="92"/>
        <v>0</v>
      </c>
    </row>
    <row r="585" spans="1:7" x14ac:dyDescent="0.2">
      <c r="A585" s="10" t="str">
        <f t="shared" si="93"/>
        <v>Plant Room</v>
      </c>
      <c r="B585" s="119" t="str">
        <f t="shared" si="94"/>
        <v>Adequate shelving and storage space</v>
      </c>
      <c r="C585" s="9" t="s">
        <v>244</v>
      </c>
      <c r="D585" s="9" t="s">
        <v>244</v>
      </c>
      <c r="E585" s="9"/>
      <c r="F585" s="9"/>
      <c r="G585" s="25">
        <f t="shared" si="92"/>
        <v>0</v>
      </c>
    </row>
    <row r="586" spans="1:7" ht="24" x14ac:dyDescent="0.2">
      <c r="A586" s="10" t="str">
        <f t="shared" si="93"/>
        <v>Rubbish storage</v>
      </c>
      <c r="B586" s="119" t="str">
        <f t="shared" si="94"/>
        <v>Externally accessible and lockable to store rubbish/recycling</v>
      </c>
      <c r="C586" s="9" t="s">
        <v>244</v>
      </c>
      <c r="D586" s="9" t="s">
        <v>244</v>
      </c>
      <c r="E586" s="9"/>
      <c r="F586" s="9"/>
      <c r="G586" s="25">
        <f t="shared" si="92"/>
        <v>0</v>
      </c>
    </row>
    <row r="587" spans="1:7" ht="36" x14ac:dyDescent="0.2">
      <c r="A587" s="10" t="str">
        <f t="shared" si="93"/>
        <v>Spectator cover</v>
      </c>
      <c r="B587" s="119" t="str">
        <f>B569</f>
        <v>Adequate space for viewing with sufficient protection from inclement weather. Interface with kitchen servery</v>
      </c>
      <c r="C587" s="9" t="s">
        <v>252</v>
      </c>
      <c r="D587" s="9" t="s">
        <v>162</v>
      </c>
      <c r="E587" s="9">
        <v>30000</v>
      </c>
      <c r="F587" s="9"/>
      <c r="G587" s="25">
        <f t="shared" si="92"/>
        <v>30000</v>
      </c>
    </row>
    <row r="588" spans="1:7" ht="15.75" thickBot="1" x14ac:dyDescent="0.25">
      <c r="A588" s="43"/>
      <c r="B588" s="44"/>
      <c r="C588" s="44"/>
      <c r="D588" s="45"/>
      <c r="E588" s="46">
        <f>SUM(E573:E587)</f>
        <v>90000</v>
      </c>
      <c r="F588" s="46">
        <f>SUM(F573:F587)</f>
        <v>180000</v>
      </c>
      <c r="G588" s="46">
        <f>SUM(G573:G587)</f>
        <v>270000</v>
      </c>
    </row>
    <row r="589" spans="1:7" ht="15.75" thickTop="1" x14ac:dyDescent="0.25">
      <c r="A589" s="109">
        <f>A571+1</f>
        <v>32</v>
      </c>
      <c r="B589" s="147" t="s">
        <v>81</v>
      </c>
      <c r="C589" s="148"/>
      <c r="D589" s="136" t="s">
        <v>49</v>
      </c>
      <c r="E589" s="137"/>
      <c r="F589" s="137"/>
      <c r="G589" s="138"/>
    </row>
    <row r="590" spans="1:7" x14ac:dyDescent="0.2">
      <c r="A590" s="4" t="s">
        <v>12</v>
      </c>
      <c r="B590" s="4" t="s">
        <v>13</v>
      </c>
      <c r="C590" s="5" t="s">
        <v>14</v>
      </c>
      <c r="D590" s="15" t="s">
        <v>9</v>
      </c>
      <c r="E590" s="21" t="s">
        <v>10</v>
      </c>
      <c r="F590" s="22" t="s">
        <v>8</v>
      </c>
      <c r="G590" s="22" t="s">
        <v>4</v>
      </c>
    </row>
    <row r="591" spans="1:7" ht="24" x14ac:dyDescent="0.2">
      <c r="A591" s="10" t="str">
        <f>A501</f>
        <v>Pavilion Access</v>
      </c>
      <c r="B591" s="119" t="str">
        <f>B501</f>
        <v>Access &amp; egress to be DDA, BCA compliant</v>
      </c>
      <c r="C591" s="36" t="s">
        <v>324</v>
      </c>
      <c r="D591" s="38" t="s">
        <v>244</v>
      </c>
      <c r="E591" s="23"/>
      <c r="F591" s="24"/>
      <c r="G591" s="25">
        <f t="shared" ref="G591:G605" si="95">SUM(E591:F591)</f>
        <v>0</v>
      </c>
    </row>
    <row r="592" spans="1:7" ht="60" x14ac:dyDescent="0.2">
      <c r="A592" s="10" t="str">
        <f t="shared" ref="A592:A605" si="96">A502</f>
        <v>Changerooms (Home &amp; Away)</v>
      </c>
      <c r="B592" s="119" t="str">
        <f t="shared" ref="B592:B604" si="97">B502</f>
        <v>Provide 2 change rooms per playing field including bench seating and coat hooks
Area dependent on sport played at reserve</v>
      </c>
      <c r="C592" s="36" t="s">
        <v>324</v>
      </c>
      <c r="D592" s="38" t="s">
        <v>244</v>
      </c>
      <c r="E592" s="23"/>
      <c r="F592" s="24"/>
      <c r="G592" s="25">
        <f t="shared" si="95"/>
        <v>0</v>
      </c>
    </row>
    <row r="593" spans="1:7" ht="84" x14ac:dyDescent="0.2">
      <c r="A593" s="10" t="str">
        <f t="shared" si="96"/>
        <v>Amenities (players toilet/showers)</v>
      </c>
      <c r="B593" s="119" t="str">
        <f t="shared" si="97"/>
        <v>Provide 2 sets of player amenities per playing field. Exclusive access to adjacent shower area (3 cubicle shower per set). Exclusive access to adjacent toilet facilities with hand basin (3 pans/1 basin per set – no urinals)</v>
      </c>
      <c r="C593" s="36" t="s">
        <v>324</v>
      </c>
      <c r="D593" s="38" t="s">
        <v>244</v>
      </c>
      <c r="E593" s="23"/>
      <c r="F593" s="24"/>
      <c r="G593" s="25">
        <f t="shared" si="95"/>
        <v>0</v>
      </c>
    </row>
    <row r="594" spans="1:7" ht="60" x14ac:dyDescent="0.2">
      <c r="A594" s="10" t="str">
        <f t="shared" si="96"/>
        <v>Umpires room</v>
      </c>
      <c r="B594" s="119" t="str">
        <f t="shared" si="97"/>
        <v>1 lockable change room per facility including bench seating and coat hooks. Access within the building to lockable shower and lockable toilet with hand basin</v>
      </c>
      <c r="C594" s="36" t="s">
        <v>244</v>
      </c>
      <c r="D594" s="38" t="s">
        <v>244</v>
      </c>
      <c r="E594" s="23"/>
      <c r="F594" s="24"/>
      <c r="G594" s="25">
        <f t="shared" si="95"/>
        <v>0</v>
      </c>
    </row>
    <row r="595" spans="1:7" ht="48" x14ac:dyDescent="0.2">
      <c r="A595" s="10" t="str">
        <f t="shared" si="96"/>
        <v>First aid/medical room</v>
      </c>
      <c r="B595" s="119" t="str">
        <f t="shared" si="97"/>
        <v>Provision of sink/wash basin. Accessible emergency access. Positioned near change rooms. May be shared as office/ meeting room</v>
      </c>
      <c r="C595" s="36" t="s">
        <v>244</v>
      </c>
      <c r="D595" s="38" t="s">
        <v>244</v>
      </c>
      <c r="E595" s="23"/>
      <c r="F595" s="24"/>
      <c r="G595" s="25">
        <f t="shared" si="95"/>
        <v>0</v>
      </c>
    </row>
    <row r="596" spans="1:7" ht="48" x14ac:dyDescent="0.2">
      <c r="A596" s="10" t="str">
        <f t="shared" si="96"/>
        <v>Office/meeting room</v>
      </c>
      <c r="B596" s="119" t="str">
        <f t="shared" si="97"/>
        <v>Access to broadband internet and telecommunications. Appropriate shelving and computer space. May be shared as first aid/medical room</v>
      </c>
      <c r="C596" s="9" t="s">
        <v>305</v>
      </c>
      <c r="D596" s="9" t="s">
        <v>162</v>
      </c>
      <c r="E596" s="9"/>
      <c r="F596" s="9">
        <v>40000</v>
      </c>
      <c r="G596" s="25">
        <f t="shared" si="95"/>
        <v>40000</v>
      </c>
    </row>
    <row r="597" spans="1:7" ht="108" x14ac:dyDescent="0.2">
      <c r="A597" s="10" t="str">
        <f t="shared" si="96"/>
        <v>Kitchen/kiosk</v>
      </c>
      <c r="B597" s="119" t="str">
        <f t="shared" si="97"/>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597" s="9" t="s">
        <v>252</v>
      </c>
      <c r="D597" s="9" t="s">
        <v>225</v>
      </c>
      <c r="E597" s="9">
        <v>15000</v>
      </c>
      <c r="F597" s="9"/>
      <c r="G597" s="25">
        <f t="shared" si="95"/>
        <v>15000</v>
      </c>
    </row>
    <row r="598" spans="1:7" ht="36" x14ac:dyDescent="0.2">
      <c r="A598" s="10" t="str">
        <f t="shared" si="96"/>
        <v>Social area</v>
      </c>
      <c r="B598" s="119" t="str">
        <f t="shared" si="97"/>
        <v>Provision of interface with kitchen servery. Some undercover viewing area to reserve</v>
      </c>
      <c r="C598" s="36" t="s">
        <v>212</v>
      </c>
      <c r="D598" s="38" t="s">
        <v>244</v>
      </c>
      <c r="E598" s="23"/>
      <c r="F598" s="24"/>
      <c r="G598" s="25">
        <f t="shared" si="95"/>
        <v>0</v>
      </c>
    </row>
    <row r="599" spans="1:7" x14ac:dyDescent="0.2">
      <c r="A599" s="10" t="str">
        <f t="shared" si="96"/>
        <v>Storage</v>
      </c>
      <c r="B599" s="119" t="str">
        <f t="shared" si="97"/>
        <v>Adequate shelving and storage space</v>
      </c>
      <c r="C599" s="36" t="s">
        <v>212</v>
      </c>
      <c r="D599" s="38" t="s">
        <v>244</v>
      </c>
      <c r="E599" s="23"/>
      <c r="F599" s="24"/>
      <c r="G599" s="25">
        <f t="shared" si="95"/>
        <v>0</v>
      </c>
    </row>
    <row r="600" spans="1:7" ht="36" x14ac:dyDescent="0.2">
      <c r="A600" s="10" t="str">
        <f t="shared" si="96"/>
        <v>Internal/external public toilets</v>
      </c>
      <c r="B600" s="119" t="str">
        <f t="shared" si="97"/>
        <v>Access to male and female toilets or suitable unisex/family toilets with basin</v>
      </c>
      <c r="C600" s="36" t="s">
        <v>212</v>
      </c>
      <c r="D600" s="38" t="s">
        <v>244</v>
      </c>
      <c r="E600" s="23"/>
      <c r="F600" s="24"/>
      <c r="G600" s="25">
        <f t="shared" si="95"/>
        <v>0</v>
      </c>
    </row>
    <row r="601" spans="1:7" ht="24" x14ac:dyDescent="0.2">
      <c r="A601" s="10" t="str">
        <f t="shared" si="96"/>
        <v>Disabled toilet</v>
      </c>
      <c r="B601" s="119" t="str">
        <f t="shared" si="97"/>
        <v>Access to disabled toilet or suitable unisex/family  toilet with basin</v>
      </c>
      <c r="C601" s="36" t="s">
        <v>212</v>
      </c>
      <c r="D601" s="38" t="s">
        <v>244</v>
      </c>
      <c r="E601" s="23"/>
      <c r="F601" s="24"/>
      <c r="G601" s="25">
        <f t="shared" si="95"/>
        <v>0</v>
      </c>
    </row>
    <row r="602" spans="1:7" ht="36" x14ac:dyDescent="0.2">
      <c r="A602" s="10" t="str">
        <f t="shared" si="96"/>
        <v>Cleaners  Store</v>
      </c>
      <c r="B602" s="119" t="str">
        <f t="shared" si="97"/>
        <v>Provision of interface with kitchen servery. Some undercover viewing area to reserve</v>
      </c>
      <c r="C602" s="36" t="s">
        <v>244</v>
      </c>
      <c r="D602" s="38" t="s">
        <v>244</v>
      </c>
      <c r="E602" s="23"/>
      <c r="F602" s="24"/>
      <c r="G602" s="25">
        <f t="shared" si="95"/>
        <v>0</v>
      </c>
    </row>
    <row r="603" spans="1:7" x14ac:dyDescent="0.2">
      <c r="A603" s="10" t="str">
        <f t="shared" si="96"/>
        <v>Plant Room</v>
      </c>
      <c r="B603" s="119" t="str">
        <f t="shared" si="97"/>
        <v>Adequate shelving and storage space</v>
      </c>
      <c r="C603" s="36" t="s">
        <v>244</v>
      </c>
      <c r="D603" s="38" t="s">
        <v>244</v>
      </c>
      <c r="E603" s="23"/>
      <c r="F603" s="24"/>
      <c r="G603" s="25">
        <f t="shared" si="95"/>
        <v>0</v>
      </c>
    </row>
    <row r="604" spans="1:7" ht="24" x14ac:dyDescent="0.2">
      <c r="A604" s="10" t="str">
        <f t="shared" si="96"/>
        <v>Rubbish storage</v>
      </c>
      <c r="B604" s="119" t="str">
        <f t="shared" si="97"/>
        <v>Externally accessible and lockable to store rubbish/recycling</v>
      </c>
      <c r="C604" s="36" t="s">
        <v>244</v>
      </c>
      <c r="D604" s="38" t="s">
        <v>244</v>
      </c>
      <c r="E604" s="23"/>
      <c r="F604" s="24"/>
      <c r="G604" s="25">
        <f t="shared" si="95"/>
        <v>0</v>
      </c>
    </row>
    <row r="605" spans="1:7" ht="36" x14ac:dyDescent="0.2">
      <c r="A605" s="10" t="str">
        <f t="shared" si="96"/>
        <v>Spectator cover</v>
      </c>
      <c r="B605" s="119" t="str">
        <f>B587</f>
        <v>Adequate space for viewing with sufficient protection from inclement weather. Interface with kitchen servery</v>
      </c>
      <c r="C605" s="36" t="s">
        <v>212</v>
      </c>
      <c r="D605" s="38" t="s">
        <v>244</v>
      </c>
      <c r="E605" s="23"/>
      <c r="F605" s="24"/>
      <c r="G605" s="25">
        <f t="shared" si="95"/>
        <v>0</v>
      </c>
    </row>
    <row r="606" spans="1:7" ht="15.75" thickBot="1" x14ac:dyDescent="0.25">
      <c r="A606" s="43"/>
      <c r="B606" s="44"/>
      <c r="C606" s="44"/>
      <c r="D606" s="45"/>
      <c r="E606" s="46">
        <f>SUM(E591:E605)</f>
        <v>15000</v>
      </c>
      <c r="F606" s="46">
        <f>SUM(F591:F605)</f>
        <v>40000</v>
      </c>
      <c r="G606" s="46">
        <f>SUM(G591:G605)</f>
        <v>55000</v>
      </c>
    </row>
    <row r="607" spans="1:7" ht="15.75" thickTop="1" x14ac:dyDescent="0.25">
      <c r="A607" s="109">
        <f>A589+1</f>
        <v>33</v>
      </c>
      <c r="B607" s="151" t="s">
        <v>82</v>
      </c>
      <c r="C607" s="152"/>
      <c r="D607" s="136" t="s">
        <v>49</v>
      </c>
      <c r="E607" s="137"/>
      <c r="F607" s="137"/>
      <c r="G607" s="138"/>
    </row>
    <row r="608" spans="1:7" x14ac:dyDescent="0.2">
      <c r="A608" s="4" t="s">
        <v>12</v>
      </c>
      <c r="B608" s="4" t="s">
        <v>13</v>
      </c>
      <c r="C608" s="5" t="s">
        <v>14</v>
      </c>
      <c r="D608" s="15" t="s">
        <v>9</v>
      </c>
      <c r="E608" s="21" t="s">
        <v>10</v>
      </c>
      <c r="F608" s="22" t="s">
        <v>8</v>
      </c>
      <c r="G608" s="22" t="s">
        <v>4</v>
      </c>
    </row>
    <row r="609" spans="1:7" ht="24" x14ac:dyDescent="0.2">
      <c r="A609" s="10" t="str">
        <f>A555</f>
        <v>Pavilion Access</v>
      </c>
      <c r="B609" s="119" t="str">
        <f>B555</f>
        <v>Access &amp; egress to be DDA, BCA compliant</v>
      </c>
      <c r="C609" s="9" t="s">
        <v>212</v>
      </c>
      <c r="D609" s="9" t="s">
        <v>244</v>
      </c>
      <c r="E609" s="9"/>
      <c r="F609" s="9"/>
      <c r="G609" s="25">
        <f t="shared" ref="G609:G623" si="98">SUM(E609:F609)</f>
        <v>0</v>
      </c>
    </row>
    <row r="610" spans="1:7" ht="60" x14ac:dyDescent="0.2">
      <c r="A610" s="10" t="str">
        <f t="shared" ref="A610:A623" si="99">A556</f>
        <v>Changerooms (Home &amp; Away)</v>
      </c>
      <c r="B610" s="119" t="str">
        <f t="shared" ref="B610:B622" si="100">B556</f>
        <v>Provide 2 change rooms per playing field including bench seating and coat hooks
Area dependent on sport played at reserve</v>
      </c>
      <c r="C610" s="9" t="s">
        <v>325</v>
      </c>
      <c r="D610" s="9" t="s">
        <v>162</v>
      </c>
      <c r="E610" s="9">
        <v>10000</v>
      </c>
      <c r="F610" s="9"/>
      <c r="G610" s="25">
        <f t="shared" si="98"/>
        <v>10000</v>
      </c>
    </row>
    <row r="611" spans="1:7" ht="84" x14ac:dyDescent="0.2">
      <c r="A611" s="10" t="str">
        <f t="shared" si="99"/>
        <v>Amenities (players toilet/showers)</v>
      </c>
      <c r="B611" s="119" t="str">
        <f t="shared" si="100"/>
        <v>Provide 2 sets of player amenities per playing field. Exclusive access to adjacent shower area (3 cubicle shower per set). Exclusive access to adjacent toilet facilities with hand basin (3 pans/1 basin per set – no urinals)</v>
      </c>
      <c r="C611" s="9" t="s">
        <v>326</v>
      </c>
      <c r="D611" s="9" t="s">
        <v>162</v>
      </c>
      <c r="E611" s="9">
        <v>35000</v>
      </c>
      <c r="F611" s="9"/>
      <c r="G611" s="25">
        <f t="shared" si="98"/>
        <v>35000</v>
      </c>
    </row>
    <row r="612" spans="1:7" ht="60" x14ac:dyDescent="0.2">
      <c r="A612" s="10" t="str">
        <f t="shared" si="99"/>
        <v>Umpires room</v>
      </c>
      <c r="B612" s="119" t="str">
        <f t="shared" si="100"/>
        <v>1 lockable change room per facility including bench seating and coat hooks. Access within the building to lockable shower and lockable toilet with hand basin</v>
      </c>
      <c r="C612" s="9" t="s">
        <v>244</v>
      </c>
      <c r="D612" s="9" t="s">
        <v>244</v>
      </c>
      <c r="E612" s="9"/>
      <c r="F612" s="9"/>
      <c r="G612" s="25">
        <f t="shared" si="98"/>
        <v>0</v>
      </c>
    </row>
    <row r="613" spans="1:7" ht="48" x14ac:dyDescent="0.2">
      <c r="A613" s="10" t="str">
        <f t="shared" si="99"/>
        <v>First aid/medical room</v>
      </c>
      <c r="B613" s="119" t="str">
        <f t="shared" si="100"/>
        <v>Provision of sink/wash basin. Accessible emergency access. Positioned near change rooms. May be shared as office/ meeting room</v>
      </c>
      <c r="C613" s="9" t="s">
        <v>244</v>
      </c>
      <c r="D613" s="9" t="s">
        <v>244</v>
      </c>
      <c r="E613" s="9"/>
      <c r="F613" s="9"/>
      <c r="G613" s="25">
        <f t="shared" si="98"/>
        <v>0</v>
      </c>
    </row>
    <row r="614" spans="1:7" ht="48" x14ac:dyDescent="0.2">
      <c r="A614" s="10" t="str">
        <f t="shared" si="99"/>
        <v>Office/meeting room</v>
      </c>
      <c r="B614" s="119" t="str">
        <f t="shared" si="100"/>
        <v>Access to broadband internet and telecommunications. Appropriate shelving and computer space. May be shared as first aid/medical room</v>
      </c>
      <c r="C614" s="9" t="s">
        <v>305</v>
      </c>
      <c r="D614" s="9" t="s">
        <v>162</v>
      </c>
      <c r="E614" s="9"/>
      <c r="F614" s="9">
        <v>40000</v>
      </c>
      <c r="G614" s="25">
        <f t="shared" si="98"/>
        <v>40000</v>
      </c>
    </row>
    <row r="615" spans="1:7" ht="108" x14ac:dyDescent="0.2">
      <c r="A615" s="10" t="str">
        <f t="shared" si="99"/>
        <v>Kitchen/kiosk</v>
      </c>
      <c r="B615" s="119" t="str">
        <f t="shared" si="100"/>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615" s="9" t="s">
        <v>252</v>
      </c>
      <c r="D615" s="9" t="s">
        <v>225</v>
      </c>
      <c r="E615" s="9">
        <v>15000</v>
      </c>
      <c r="F615" s="9"/>
      <c r="G615" s="25">
        <f t="shared" si="98"/>
        <v>15000</v>
      </c>
    </row>
    <row r="616" spans="1:7" ht="36" x14ac:dyDescent="0.2">
      <c r="A616" s="10" t="str">
        <f t="shared" si="99"/>
        <v>Social area</v>
      </c>
      <c r="B616" s="119" t="str">
        <f t="shared" si="100"/>
        <v>Provision of interface with kitchen servery. Some undercover viewing area to reserve</v>
      </c>
      <c r="C616" s="9" t="s">
        <v>316</v>
      </c>
      <c r="D616" s="9" t="s">
        <v>162</v>
      </c>
      <c r="E616" s="9">
        <v>10000</v>
      </c>
      <c r="F616" s="9"/>
      <c r="G616" s="25">
        <f t="shared" si="98"/>
        <v>10000</v>
      </c>
    </row>
    <row r="617" spans="1:7" x14ac:dyDescent="0.2">
      <c r="A617" s="10" t="str">
        <f t="shared" si="99"/>
        <v>Storage</v>
      </c>
      <c r="B617" s="119" t="str">
        <f t="shared" si="100"/>
        <v>Adequate shelving and storage space</v>
      </c>
      <c r="C617" s="9" t="s">
        <v>212</v>
      </c>
      <c r="D617" s="9" t="s">
        <v>244</v>
      </c>
      <c r="E617" s="9"/>
      <c r="F617" s="9"/>
      <c r="G617" s="25">
        <f t="shared" si="98"/>
        <v>0</v>
      </c>
    </row>
    <row r="618" spans="1:7" ht="36" x14ac:dyDescent="0.2">
      <c r="A618" s="10" t="str">
        <f t="shared" si="99"/>
        <v>Internal/external public toilets</v>
      </c>
      <c r="B618" s="119" t="str">
        <f t="shared" si="100"/>
        <v>Access to male and female toilets or suitable unisex/family toilets with basin</v>
      </c>
      <c r="C618" s="9" t="s">
        <v>244</v>
      </c>
      <c r="D618" s="9" t="s">
        <v>244</v>
      </c>
      <c r="E618" s="9"/>
      <c r="F618" s="9"/>
      <c r="G618" s="25">
        <f t="shared" si="98"/>
        <v>0</v>
      </c>
    </row>
    <row r="619" spans="1:7" ht="24" x14ac:dyDescent="0.2">
      <c r="A619" s="10" t="str">
        <f t="shared" si="99"/>
        <v>Disabled toilet</v>
      </c>
      <c r="B619" s="119" t="str">
        <f t="shared" si="100"/>
        <v>Access to disabled toilet or suitable unisex/family  toilet with basin</v>
      </c>
      <c r="C619" s="9" t="s">
        <v>212</v>
      </c>
      <c r="D619" s="9" t="s">
        <v>244</v>
      </c>
      <c r="E619" s="9"/>
      <c r="F619" s="9"/>
      <c r="G619" s="25">
        <f t="shared" si="98"/>
        <v>0</v>
      </c>
    </row>
    <row r="620" spans="1:7" ht="36" x14ac:dyDescent="0.2">
      <c r="A620" s="10" t="str">
        <f t="shared" si="99"/>
        <v>Cleaners  Store</v>
      </c>
      <c r="B620" s="119" t="str">
        <f t="shared" si="100"/>
        <v>Provision of interface with kitchen servery. Some undercover viewing area to reserve</v>
      </c>
      <c r="C620" s="9" t="s">
        <v>244</v>
      </c>
      <c r="D620" s="9" t="s">
        <v>244</v>
      </c>
      <c r="E620" s="9"/>
      <c r="F620" s="9"/>
      <c r="G620" s="25">
        <f t="shared" si="98"/>
        <v>0</v>
      </c>
    </row>
    <row r="621" spans="1:7" x14ac:dyDescent="0.2">
      <c r="A621" s="10" t="str">
        <f t="shared" si="99"/>
        <v>Plant Room</v>
      </c>
      <c r="B621" s="119" t="str">
        <f t="shared" si="100"/>
        <v>Adequate shelving and storage space</v>
      </c>
      <c r="C621" s="9" t="s">
        <v>244</v>
      </c>
      <c r="D621" s="9" t="s">
        <v>244</v>
      </c>
      <c r="E621" s="9"/>
      <c r="F621" s="9"/>
      <c r="G621" s="25">
        <f t="shared" si="98"/>
        <v>0</v>
      </c>
    </row>
    <row r="622" spans="1:7" ht="24" x14ac:dyDescent="0.2">
      <c r="A622" s="10" t="str">
        <f t="shared" si="99"/>
        <v>Rubbish storage</v>
      </c>
      <c r="B622" s="119" t="str">
        <f t="shared" si="100"/>
        <v>Externally accessible and lockable to store rubbish/recycling</v>
      </c>
      <c r="C622" s="9" t="s">
        <v>244</v>
      </c>
      <c r="D622" s="9" t="s">
        <v>244</v>
      </c>
      <c r="E622" s="9"/>
      <c r="F622" s="9"/>
      <c r="G622" s="25">
        <f t="shared" si="98"/>
        <v>0</v>
      </c>
    </row>
    <row r="623" spans="1:7" ht="36" x14ac:dyDescent="0.2">
      <c r="A623" s="10" t="str">
        <f t="shared" si="99"/>
        <v>Spectator cover</v>
      </c>
      <c r="B623" s="119" t="str">
        <f>B605</f>
        <v>Adequate space for viewing with sufficient protection from inclement weather. Interface with kitchen servery</v>
      </c>
      <c r="C623" s="9" t="s">
        <v>212</v>
      </c>
      <c r="D623" s="9" t="s">
        <v>244</v>
      </c>
      <c r="E623" s="9"/>
      <c r="F623" s="9"/>
      <c r="G623" s="25">
        <f t="shared" si="98"/>
        <v>0</v>
      </c>
    </row>
    <row r="624" spans="1:7" ht="15.75" thickBot="1" x14ac:dyDescent="0.25">
      <c r="A624" s="43"/>
      <c r="B624" s="44"/>
      <c r="C624" s="44"/>
      <c r="D624" s="45"/>
      <c r="E624" s="46">
        <f>SUM(E609:E623)</f>
        <v>70000</v>
      </c>
      <c r="F624" s="46">
        <f>SUM(F609:F623)</f>
        <v>40000</v>
      </c>
      <c r="G624" s="46">
        <f>SUM(G609:G623)</f>
        <v>110000</v>
      </c>
    </row>
    <row r="625" spans="1:7" ht="15.75" thickTop="1" x14ac:dyDescent="0.25">
      <c r="A625" s="109">
        <f>A607+1</f>
        <v>34</v>
      </c>
      <c r="B625" s="147" t="s">
        <v>340</v>
      </c>
      <c r="C625" s="148"/>
      <c r="D625" s="136" t="s">
        <v>49</v>
      </c>
      <c r="E625" s="137"/>
      <c r="F625" s="137"/>
      <c r="G625" s="138"/>
    </row>
    <row r="626" spans="1:7" x14ac:dyDescent="0.2">
      <c r="A626" s="4" t="s">
        <v>12</v>
      </c>
      <c r="B626" s="4" t="s">
        <v>13</v>
      </c>
      <c r="C626" s="5" t="s">
        <v>14</v>
      </c>
      <c r="D626" s="15" t="s">
        <v>9</v>
      </c>
      <c r="E626" s="21" t="s">
        <v>10</v>
      </c>
      <c r="F626" s="22" t="s">
        <v>8</v>
      </c>
      <c r="G626" s="22" t="s">
        <v>4</v>
      </c>
    </row>
    <row r="627" spans="1:7" ht="24" x14ac:dyDescent="0.2">
      <c r="A627" s="10" t="str">
        <f>A501</f>
        <v>Pavilion Access</v>
      </c>
      <c r="B627" s="119" t="str">
        <f>B501</f>
        <v>Access &amp; egress to be DDA, BCA compliant</v>
      </c>
      <c r="C627" s="36" t="s">
        <v>324</v>
      </c>
      <c r="D627" s="38" t="s">
        <v>244</v>
      </c>
      <c r="E627" s="23"/>
      <c r="F627" s="24"/>
      <c r="G627" s="25">
        <f t="shared" ref="G627:G641" si="101">SUM(E627:F627)</f>
        <v>0</v>
      </c>
    </row>
    <row r="628" spans="1:7" ht="60" x14ac:dyDescent="0.2">
      <c r="A628" s="10" t="str">
        <f t="shared" ref="A628:A641" si="102">A502</f>
        <v>Changerooms (Home &amp; Away)</v>
      </c>
      <c r="B628" s="119" t="str">
        <f t="shared" ref="B628:B640" si="103">B502</f>
        <v>Provide 2 change rooms per playing field including bench seating and coat hooks
Area dependent on sport played at reserve</v>
      </c>
      <c r="C628" s="9" t="s">
        <v>325</v>
      </c>
      <c r="D628" s="9" t="s">
        <v>162</v>
      </c>
      <c r="E628" s="9">
        <v>10000</v>
      </c>
      <c r="F628" s="9"/>
      <c r="G628" s="25">
        <f t="shared" si="101"/>
        <v>10000</v>
      </c>
    </row>
    <row r="629" spans="1:7" ht="84" x14ac:dyDescent="0.2">
      <c r="A629" s="10" t="str">
        <f t="shared" si="102"/>
        <v>Amenities (players toilet/showers)</v>
      </c>
      <c r="B629" s="119" t="str">
        <f t="shared" si="103"/>
        <v>Provide 2 sets of player amenities per playing field. Exclusive access to adjacent shower area (3 cubicle shower per set). Exclusive access to adjacent toilet facilities with hand basin (3 pans/1 basin per set – no urinals)</v>
      </c>
      <c r="C629" s="36" t="s">
        <v>327</v>
      </c>
      <c r="D629" s="38" t="s">
        <v>162</v>
      </c>
      <c r="E629" s="23">
        <v>15000</v>
      </c>
      <c r="F629" s="24"/>
      <c r="G629" s="25">
        <f t="shared" si="101"/>
        <v>15000</v>
      </c>
    </row>
    <row r="630" spans="1:7" ht="60" x14ac:dyDescent="0.2">
      <c r="A630" s="10" t="str">
        <f t="shared" si="102"/>
        <v>Umpires room</v>
      </c>
      <c r="B630" s="119" t="str">
        <f t="shared" si="103"/>
        <v>1 lockable change room per facility including bench seating and coat hooks. Access within the building to lockable shower and lockable toilet with hand basin</v>
      </c>
      <c r="C630" s="36" t="s">
        <v>244</v>
      </c>
      <c r="D630" s="38" t="s">
        <v>244</v>
      </c>
      <c r="E630" s="23"/>
      <c r="F630" s="24"/>
      <c r="G630" s="25">
        <f t="shared" si="101"/>
        <v>0</v>
      </c>
    </row>
    <row r="631" spans="1:7" ht="48" x14ac:dyDescent="0.2">
      <c r="A631" s="10" t="str">
        <f t="shared" si="102"/>
        <v>First aid/medical room</v>
      </c>
      <c r="B631" s="119" t="str">
        <f t="shared" si="103"/>
        <v>Provision of sink/wash basin. Accessible emergency access. Positioned near change rooms. May be shared as office/ meeting room</v>
      </c>
      <c r="C631" s="36" t="s">
        <v>244</v>
      </c>
      <c r="D631" s="38" t="s">
        <v>244</v>
      </c>
      <c r="E631" s="23"/>
      <c r="F631" s="24"/>
      <c r="G631" s="25">
        <f t="shared" si="101"/>
        <v>0</v>
      </c>
    </row>
    <row r="632" spans="1:7" ht="48" x14ac:dyDescent="0.2">
      <c r="A632" s="10" t="str">
        <f t="shared" si="102"/>
        <v>Office/meeting room</v>
      </c>
      <c r="B632" s="119" t="str">
        <f t="shared" si="103"/>
        <v>Access to broadband internet and telecommunications. Appropriate shelving and computer space. May be shared as first aid/medical room</v>
      </c>
      <c r="C632" s="36" t="s">
        <v>212</v>
      </c>
      <c r="D632" s="38" t="s">
        <v>244</v>
      </c>
      <c r="E632" s="23"/>
      <c r="F632" s="24"/>
      <c r="G632" s="25">
        <f t="shared" si="101"/>
        <v>0</v>
      </c>
    </row>
    <row r="633" spans="1:7" ht="108" x14ac:dyDescent="0.2">
      <c r="A633" s="10" t="str">
        <f t="shared" si="102"/>
        <v>Kitchen/kiosk</v>
      </c>
      <c r="B633" s="119" t="str">
        <f t="shared" si="103"/>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633" s="9" t="s">
        <v>252</v>
      </c>
      <c r="D633" s="9" t="s">
        <v>225</v>
      </c>
      <c r="E633" s="9">
        <v>15000</v>
      </c>
      <c r="F633" s="9"/>
      <c r="G633" s="25">
        <f t="shared" si="101"/>
        <v>15000</v>
      </c>
    </row>
    <row r="634" spans="1:7" ht="36" x14ac:dyDescent="0.2">
      <c r="A634" s="10" t="str">
        <f t="shared" si="102"/>
        <v>Social area</v>
      </c>
      <c r="B634" s="119" t="str">
        <f t="shared" si="103"/>
        <v>Provision of interface with kitchen servery. Some undercover viewing area to reserve</v>
      </c>
      <c r="C634" s="9" t="s">
        <v>316</v>
      </c>
      <c r="D634" s="9" t="s">
        <v>162</v>
      </c>
      <c r="E634" s="9">
        <v>10000</v>
      </c>
      <c r="F634" s="9"/>
      <c r="G634" s="25">
        <f t="shared" si="101"/>
        <v>10000</v>
      </c>
    </row>
    <row r="635" spans="1:7" x14ac:dyDescent="0.2">
      <c r="A635" s="10" t="str">
        <f t="shared" si="102"/>
        <v>Storage</v>
      </c>
      <c r="B635" s="119" t="str">
        <f t="shared" si="103"/>
        <v>Adequate shelving and storage space</v>
      </c>
      <c r="C635" s="36" t="s">
        <v>324</v>
      </c>
      <c r="D635" s="38" t="s">
        <v>244</v>
      </c>
      <c r="E635" s="23"/>
      <c r="F635" s="24"/>
      <c r="G635" s="25">
        <f t="shared" si="101"/>
        <v>0</v>
      </c>
    </row>
    <row r="636" spans="1:7" ht="36" x14ac:dyDescent="0.2">
      <c r="A636" s="10" t="str">
        <f t="shared" si="102"/>
        <v>Internal/external public toilets</v>
      </c>
      <c r="B636" s="119" t="str">
        <f t="shared" si="103"/>
        <v>Access to male and female toilets or suitable unisex/family toilets with basin</v>
      </c>
      <c r="C636" s="36" t="s">
        <v>244</v>
      </c>
      <c r="D636" s="38"/>
      <c r="E636" s="23"/>
      <c r="F636" s="24"/>
      <c r="G636" s="25">
        <f t="shared" si="101"/>
        <v>0</v>
      </c>
    </row>
    <row r="637" spans="1:7" ht="24" x14ac:dyDescent="0.2">
      <c r="A637" s="10" t="str">
        <f t="shared" si="102"/>
        <v>Disabled toilet</v>
      </c>
      <c r="B637" s="119" t="str">
        <f t="shared" si="103"/>
        <v>Access to disabled toilet or suitable unisex/family  toilet with basin</v>
      </c>
      <c r="C637" s="36" t="s">
        <v>324</v>
      </c>
      <c r="D637" s="38" t="s">
        <v>244</v>
      </c>
      <c r="E637" s="23"/>
      <c r="F637" s="24"/>
      <c r="G637" s="25">
        <f t="shared" si="101"/>
        <v>0</v>
      </c>
    </row>
    <row r="638" spans="1:7" ht="36" x14ac:dyDescent="0.2">
      <c r="A638" s="10" t="str">
        <f t="shared" si="102"/>
        <v>Cleaners  Store</v>
      </c>
      <c r="B638" s="119" t="str">
        <f t="shared" si="103"/>
        <v>Provision of interface with kitchen servery. Some undercover viewing area to reserve</v>
      </c>
      <c r="C638" s="36" t="s">
        <v>244</v>
      </c>
      <c r="D638" s="38" t="s">
        <v>244</v>
      </c>
      <c r="E638" s="23"/>
      <c r="F638" s="24"/>
      <c r="G638" s="25">
        <f t="shared" si="101"/>
        <v>0</v>
      </c>
    </row>
    <row r="639" spans="1:7" x14ac:dyDescent="0.2">
      <c r="A639" s="10" t="str">
        <f t="shared" si="102"/>
        <v>Plant Room</v>
      </c>
      <c r="B639" s="119" t="str">
        <f t="shared" si="103"/>
        <v>Adequate shelving and storage space</v>
      </c>
      <c r="C639" s="36" t="s">
        <v>244</v>
      </c>
      <c r="D639" s="38" t="s">
        <v>244</v>
      </c>
      <c r="E639" s="23"/>
      <c r="F639" s="24"/>
      <c r="G639" s="25">
        <f t="shared" si="101"/>
        <v>0</v>
      </c>
    </row>
    <row r="640" spans="1:7" ht="24" x14ac:dyDescent="0.2">
      <c r="A640" s="10" t="str">
        <f t="shared" si="102"/>
        <v>Rubbish storage</v>
      </c>
      <c r="B640" s="119" t="str">
        <f t="shared" si="103"/>
        <v>Externally accessible and lockable to store rubbish/recycling</v>
      </c>
      <c r="C640" s="36" t="s">
        <v>244</v>
      </c>
      <c r="D640" s="38" t="s">
        <v>244</v>
      </c>
      <c r="E640" s="23"/>
      <c r="F640" s="24"/>
      <c r="G640" s="25">
        <f t="shared" si="101"/>
        <v>0</v>
      </c>
    </row>
    <row r="641" spans="1:7" ht="36" x14ac:dyDescent="0.2">
      <c r="A641" s="10" t="str">
        <f t="shared" si="102"/>
        <v>Spectator cover</v>
      </c>
      <c r="B641" s="119" t="str">
        <f>B623</f>
        <v>Adequate space for viewing with sufficient protection from inclement weather. Interface with kitchen servery</v>
      </c>
      <c r="C641" s="36" t="s">
        <v>328</v>
      </c>
      <c r="D641" s="38" t="s">
        <v>225</v>
      </c>
      <c r="E641" s="23">
        <v>15000</v>
      </c>
      <c r="F641" s="24"/>
      <c r="G641" s="25">
        <f t="shared" si="101"/>
        <v>15000</v>
      </c>
    </row>
    <row r="642" spans="1:7" ht="15.75" thickBot="1" x14ac:dyDescent="0.25">
      <c r="A642" s="43"/>
      <c r="B642" s="44"/>
      <c r="C642" s="44"/>
      <c r="D642" s="45"/>
      <c r="E642" s="46">
        <f>SUM(E627:E641)</f>
        <v>65000</v>
      </c>
      <c r="F642" s="46">
        <f>SUM(F627:F641)</f>
        <v>0</v>
      </c>
      <c r="G642" s="46">
        <f>SUM(G627:G641)</f>
        <v>65000</v>
      </c>
    </row>
    <row r="643" spans="1:7" ht="15.75" thickTop="1" x14ac:dyDescent="0.25">
      <c r="A643" s="109">
        <f>A625+1</f>
        <v>35</v>
      </c>
      <c r="B643" s="151" t="s">
        <v>83</v>
      </c>
      <c r="C643" s="152"/>
      <c r="D643" s="136" t="s">
        <v>49</v>
      </c>
      <c r="E643" s="137"/>
      <c r="F643" s="137"/>
      <c r="G643" s="138"/>
    </row>
    <row r="644" spans="1:7" x14ac:dyDescent="0.2">
      <c r="A644" s="4" t="s">
        <v>12</v>
      </c>
      <c r="B644" s="4" t="s">
        <v>13</v>
      </c>
      <c r="C644" s="5" t="s">
        <v>14</v>
      </c>
      <c r="D644" s="15" t="s">
        <v>9</v>
      </c>
      <c r="E644" s="21" t="s">
        <v>10</v>
      </c>
      <c r="F644" s="22" t="s">
        <v>8</v>
      </c>
      <c r="G644" s="22" t="s">
        <v>4</v>
      </c>
    </row>
    <row r="645" spans="1:7" ht="24" x14ac:dyDescent="0.2">
      <c r="A645" s="10" t="str">
        <f>A627</f>
        <v>Pavilion Access</v>
      </c>
      <c r="B645" s="119" t="str">
        <f>B627</f>
        <v>Access &amp; egress to be DDA, BCA compliant</v>
      </c>
      <c r="C645" s="9" t="s">
        <v>338</v>
      </c>
      <c r="D645" s="9" t="s">
        <v>162</v>
      </c>
      <c r="E645" s="9"/>
      <c r="F645" s="9">
        <v>90000</v>
      </c>
      <c r="G645" s="25">
        <f t="shared" ref="G645:G659" si="104">SUM(E645:F645)</f>
        <v>90000</v>
      </c>
    </row>
    <row r="646" spans="1:7" ht="60" x14ac:dyDescent="0.2">
      <c r="A646" s="10" t="str">
        <f t="shared" ref="A646:A659" si="105">A628</f>
        <v>Changerooms (Home &amp; Away)</v>
      </c>
      <c r="B646" s="119" t="str">
        <f t="shared" ref="B646:B659" si="106">B628</f>
        <v>Provide 2 change rooms per playing field including bench seating and coat hooks
Area dependent on sport played at reserve</v>
      </c>
      <c r="C646" s="9" t="s">
        <v>325</v>
      </c>
      <c r="D646" s="9" t="s">
        <v>162</v>
      </c>
      <c r="E646" s="9">
        <v>10000</v>
      </c>
      <c r="F646" s="9"/>
      <c r="G646" s="25">
        <f t="shared" si="104"/>
        <v>10000</v>
      </c>
    </row>
    <row r="647" spans="1:7" ht="84" x14ac:dyDescent="0.2">
      <c r="A647" s="10" t="str">
        <f t="shared" si="105"/>
        <v>Amenities (players toilet/showers)</v>
      </c>
      <c r="B647" s="119" t="str">
        <f t="shared" si="106"/>
        <v>Provide 2 sets of player amenities per playing field. Exclusive access to adjacent shower area (3 cubicle shower per set). Exclusive access to adjacent toilet facilities with hand basin (3 pans/1 basin per set – no urinals)</v>
      </c>
      <c r="C647" s="9" t="s">
        <v>325</v>
      </c>
      <c r="D647" s="9" t="s">
        <v>162</v>
      </c>
      <c r="E647" s="9">
        <v>10000</v>
      </c>
      <c r="F647" s="9"/>
      <c r="G647" s="25">
        <f t="shared" si="104"/>
        <v>10000</v>
      </c>
    </row>
    <row r="648" spans="1:7" ht="60" x14ac:dyDescent="0.2">
      <c r="A648" s="10" t="str">
        <f t="shared" si="105"/>
        <v>Umpires room</v>
      </c>
      <c r="B648" s="119" t="str">
        <f t="shared" si="106"/>
        <v>1 lockable change room per facility including bench seating and coat hooks. Access within the building to lockable shower and lockable toilet with hand basin</v>
      </c>
      <c r="C648" s="9" t="s">
        <v>244</v>
      </c>
      <c r="D648" s="9" t="s">
        <v>244</v>
      </c>
      <c r="E648" s="9"/>
      <c r="F648" s="9"/>
      <c r="G648" s="25">
        <f t="shared" si="104"/>
        <v>0</v>
      </c>
    </row>
    <row r="649" spans="1:7" ht="48" x14ac:dyDescent="0.2">
      <c r="A649" s="10" t="str">
        <f t="shared" si="105"/>
        <v>First aid/medical room</v>
      </c>
      <c r="B649" s="119" t="str">
        <f t="shared" si="106"/>
        <v>Provision of sink/wash basin. Accessible emergency access. Positioned near change rooms. May be shared as office/ meeting room</v>
      </c>
      <c r="C649" s="9" t="s">
        <v>244</v>
      </c>
      <c r="D649" s="9" t="s">
        <v>244</v>
      </c>
      <c r="E649" s="9"/>
      <c r="F649" s="9"/>
      <c r="G649" s="25">
        <f t="shared" si="104"/>
        <v>0</v>
      </c>
    </row>
    <row r="650" spans="1:7" ht="48" x14ac:dyDescent="0.2">
      <c r="A650" s="10" t="str">
        <f t="shared" si="105"/>
        <v>Office/meeting room</v>
      </c>
      <c r="B650" s="119" t="str">
        <f t="shared" si="106"/>
        <v>Access to broadband internet and telecommunications. Appropriate shelving and computer space. May be shared as first aid/medical room</v>
      </c>
      <c r="C650" s="9" t="s">
        <v>212</v>
      </c>
      <c r="D650" s="9" t="s">
        <v>244</v>
      </c>
      <c r="E650" s="9"/>
      <c r="F650" s="9"/>
      <c r="G650" s="25">
        <f t="shared" si="104"/>
        <v>0</v>
      </c>
    </row>
    <row r="651" spans="1:7" ht="108" x14ac:dyDescent="0.2">
      <c r="A651" s="10" t="str">
        <f t="shared" si="105"/>
        <v>Kitchen/kiosk</v>
      </c>
      <c r="B651" s="119" t="str">
        <f t="shared" si="106"/>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651" s="9" t="s">
        <v>212</v>
      </c>
      <c r="D651" s="9" t="s">
        <v>244</v>
      </c>
      <c r="E651" s="9"/>
      <c r="F651" s="9"/>
      <c r="G651" s="25">
        <f t="shared" si="104"/>
        <v>0</v>
      </c>
    </row>
    <row r="652" spans="1:7" ht="36" x14ac:dyDescent="0.2">
      <c r="A652" s="10" t="str">
        <f t="shared" si="105"/>
        <v>Social area</v>
      </c>
      <c r="B652" s="119" t="str">
        <f t="shared" si="106"/>
        <v>Provision of interface with kitchen servery. Some undercover viewing area to reserve</v>
      </c>
      <c r="C652" s="9" t="s">
        <v>316</v>
      </c>
      <c r="D652" s="9" t="s">
        <v>162</v>
      </c>
      <c r="E652" s="9">
        <v>10000</v>
      </c>
      <c r="F652" s="9"/>
      <c r="G652" s="25">
        <f t="shared" si="104"/>
        <v>10000</v>
      </c>
    </row>
    <row r="653" spans="1:7" x14ac:dyDescent="0.2">
      <c r="A653" s="10" t="str">
        <f t="shared" si="105"/>
        <v>Storage</v>
      </c>
      <c r="B653" s="119" t="str">
        <f t="shared" si="106"/>
        <v>Adequate shelving and storage space</v>
      </c>
      <c r="C653" s="9" t="s">
        <v>212</v>
      </c>
      <c r="D653" s="9" t="s">
        <v>244</v>
      </c>
      <c r="E653" s="9"/>
      <c r="F653" s="9"/>
      <c r="G653" s="25">
        <f t="shared" si="104"/>
        <v>0</v>
      </c>
    </row>
    <row r="654" spans="1:7" ht="36" x14ac:dyDescent="0.2">
      <c r="A654" s="10" t="str">
        <f t="shared" si="105"/>
        <v>Internal/external public toilets</v>
      </c>
      <c r="B654" s="119" t="str">
        <f t="shared" si="106"/>
        <v>Access to male and female toilets or suitable unisex/family toilets with basin</v>
      </c>
      <c r="C654" s="9" t="s">
        <v>212</v>
      </c>
      <c r="D654" s="9" t="s">
        <v>244</v>
      </c>
      <c r="E654" s="9"/>
      <c r="F654" s="9"/>
      <c r="G654" s="25">
        <f t="shared" si="104"/>
        <v>0</v>
      </c>
    </row>
    <row r="655" spans="1:7" ht="24" x14ac:dyDescent="0.2">
      <c r="A655" s="10" t="str">
        <f t="shared" si="105"/>
        <v>Disabled toilet</v>
      </c>
      <c r="B655" s="119" t="str">
        <f t="shared" si="106"/>
        <v>Access to disabled toilet or suitable unisex/family  toilet with basin</v>
      </c>
      <c r="C655" s="9" t="s">
        <v>305</v>
      </c>
      <c r="D655" s="9" t="s">
        <v>225</v>
      </c>
      <c r="E655" s="9"/>
      <c r="F655" s="9">
        <v>30000</v>
      </c>
      <c r="G655" s="25">
        <f t="shared" si="104"/>
        <v>30000</v>
      </c>
    </row>
    <row r="656" spans="1:7" ht="36" x14ac:dyDescent="0.2">
      <c r="A656" s="10" t="str">
        <f t="shared" si="105"/>
        <v>Cleaners  Store</v>
      </c>
      <c r="B656" s="119" t="str">
        <f t="shared" si="106"/>
        <v>Provision of interface with kitchen servery. Some undercover viewing area to reserve</v>
      </c>
      <c r="C656" s="9" t="s">
        <v>244</v>
      </c>
      <c r="D656" s="9" t="s">
        <v>244</v>
      </c>
      <c r="E656" s="9"/>
      <c r="F656" s="9"/>
      <c r="G656" s="25">
        <f t="shared" si="104"/>
        <v>0</v>
      </c>
    </row>
    <row r="657" spans="1:7" x14ac:dyDescent="0.2">
      <c r="A657" s="10" t="str">
        <f t="shared" si="105"/>
        <v>Plant Room</v>
      </c>
      <c r="B657" s="119" t="str">
        <f t="shared" si="106"/>
        <v>Adequate shelving and storage space</v>
      </c>
      <c r="C657" s="9" t="s">
        <v>244</v>
      </c>
      <c r="D657" s="9" t="s">
        <v>244</v>
      </c>
      <c r="E657" s="9"/>
      <c r="F657" s="9"/>
      <c r="G657" s="25">
        <f t="shared" si="104"/>
        <v>0</v>
      </c>
    </row>
    <row r="658" spans="1:7" ht="24" x14ac:dyDescent="0.2">
      <c r="A658" s="10" t="str">
        <f t="shared" si="105"/>
        <v>Rubbish storage</v>
      </c>
      <c r="B658" s="119" t="str">
        <f t="shared" si="106"/>
        <v>Externally accessible and lockable to store rubbish/recycling</v>
      </c>
      <c r="C658" s="9" t="s">
        <v>244</v>
      </c>
      <c r="D658" s="9" t="s">
        <v>244</v>
      </c>
      <c r="E658" s="9"/>
      <c r="F658" s="9"/>
      <c r="G658" s="25">
        <f t="shared" si="104"/>
        <v>0</v>
      </c>
    </row>
    <row r="659" spans="1:7" ht="36" x14ac:dyDescent="0.2">
      <c r="A659" s="10" t="str">
        <f t="shared" si="105"/>
        <v>Spectator cover</v>
      </c>
      <c r="B659" s="119" t="str">
        <f t="shared" si="106"/>
        <v>Adequate space for viewing with sufficient protection from inclement weather. Interface with kitchen servery</v>
      </c>
      <c r="C659" s="9" t="s">
        <v>252</v>
      </c>
      <c r="D659" s="9" t="s">
        <v>162</v>
      </c>
      <c r="E659" s="9">
        <v>30000</v>
      </c>
      <c r="F659" s="9"/>
      <c r="G659" s="25">
        <f t="shared" si="104"/>
        <v>30000</v>
      </c>
    </row>
    <row r="660" spans="1:7" ht="15.75" thickBot="1" x14ac:dyDescent="0.25">
      <c r="A660" s="43"/>
      <c r="B660" s="44"/>
      <c r="C660" s="44"/>
      <c r="D660" s="45"/>
      <c r="E660" s="46">
        <f>SUM(E645:E659)</f>
        <v>60000</v>
      </c>
      <c r="F660" s="46">
        <f>SUM(F645:F659)</f>
        <v>120000</v>
      </c>
      <c r="G660" s="46">
        <f>SUM(G645:G659)</f>
        <v>180000</v>
      </c>
    </row>
    <row r="661" spans="1:7" ht="15.75" thickTop="1" x14ac:dyDescent="0.25">
      <c r="A661" s="109">
        <f>A643+1</f>
        <v>36</v>
      </c>
      <c r="B661" s="149" t="s">
        <v>84</v>
      </c>
      <c r="C661" s="150"/>
      <c r="D661" s="136" t="s">
        <v>49</v>
      </c>
      <c r="E661" s="137"/>
      <c r="F661" s="137"/>
      <c r="G661" s="138"/>
    </row>
    <row r="662" spans="1:7" x14ac:dyDescent="0.2">
      <c r="A662" s="4" t="s">
        <v>12</v>
      </c>
      <c r="B662" s="4" t="s">
        <v>13</v>
      </c>
      <c r="C662" s="5" t="s">
        <v>14</v>
      </c>
      <c r="D662" s="15" t="s">
        <v>9</v>
      </c>
      <c r="E662" s="21" t="s">
        <v>10</v>
      </c>
      <c r="F662" s="22" t="s">
        <v>8</v>
      </c>
      <c r="G662" s="22" t="s">
        <v>4</v>
      </c>
    </row>
    <row r="663" spans="1:7" ht="24" x14ac:dyDescent="0.2">
      <c r="A663" s="10" t="str">
        <f>A393</f>
        <v>Pavilion Access</v>
      </c>
      <c r="B663" s="119" t="str">
        <f>B393</f>
        <v>Access &amp; egress to be DDA, BCA compliant</v>
      </c>
      <c r="C663" s="36"/>
      <c r="D663" s="38"/>
      <c r="E663" s="23"/>
      <c r="F663" s="24"/>
      <c r="G663" s="25">
        <f t="shared" ref="G663:G677" si="107">SUM(E663:F663)</f>
        <v>0</v>
      </c>
    </row>
    <row r="664" spans="1:7" ht="60" x14ac:dyDescent="0.2">
      <c r="A664" s="10" t="str">
        <f t="shared" ref="A664:A677" si="108">A394</f>
        <v>Changerooms (Home &amp; Away)</v>
      </c>
      <c r="B664" s="119" t="str">
        <f t="shared" ref="B664:B676" si="109">B394</f>
        <v>Provide 2 change rooms per playing field including bench seating and coat hooks
Area dependent on sport played at reserve</v>
      </c>
      <c r="C664" s="123" t="s">
        <v>337</v>
      </c>
      <c r="D664" s="38"/>
      <c r="E664" s="23"/>
      <c r="F664" s="24"/>
      <c r="G664" s="25">
        <f t="shared" si="107"/>
        <v>0</v>
      </c>
    </row>
    <row r="665" spans="1:7" ht="84" x14ac:dyDescent="0.2">
      <c r="A665" s="10" t="str">
        <f t="shared" si="108"/>
        <v>Amenities (players toilet/showers)</v>
      </c>
      <c r="B665" s="119" t="str">
        <f t="shared" si="109"/>
        <v>Provide 2 sets of player amenities per playing field. Exclusive access to adjacent shower area (3 cubicle shower per set). Exclusive access to adjacent toilet facilities with hand basin (3 pans/1 basin per set – no urinals)</v>
      </c>
      <c r="C665" s="36"/>
      <c r="D665" s="38"/>
      <c r="E665" s="23"/>
      <c r="F665" s="24"/>
      <c r="G665" s="25">
        <f t="shared" si="107"/>
        <v>0</v>
      </c>
    </row>
    <row r="666" spans="1:7" ht="60" x14ac:dyDescent="0.2">
      <c r="A666" s="10" t="str">
        <f t="shared" si="108"/>
        <v>Umpires room</v>
      </c>
      <c r="B666" s="119" t="str">
        <f t="shared" si="109"/>
        <v>1 lockable change room per facility including bench seating and coat hooks. Access within the building to lockable shower and lockable toilet with hand basin</v>
      </c>
      <c r="C666" s="36" t="s">
        <v>244</v>
      </c>
      <c r="D666" s="38"/>
      <c r="E666" s="23"/>
      <c r="F666" s="24"/>
      <c r="G666" s="25">
        <f t="shared" si="107"/>
        <v>0</v>
      </c>
    </row>
    <row r="667" spans="1:7" ht="48" x14ac:dyDescent="0.2">
      <c r="A667" s="10" t="str">
        <f t="shared" si="108"/>
        <v>First aid/medical room</v>
      </c>
      <c r="B667" s="119" t="str">
        <f t="shared" si="109"/>
        <v>Provision of sink/wash basin. Accessible emergency access. Positioned near change rooms. May be shared as office/ meeting room</v>
      </c>
      <c r="C667" s="36" t="s">
        <v>244</v>
      </c>
      <c r="D667" s="38"/>
      <c r="E667" s="23"/>
      <c r="F667" s="24"/>
      <c r="G667" s="25">
        <f t="shared" si="107"/>
        <v>0</v>
      </c>
    </row>
    <row r="668" spans="1:7" ht="48" x14ac:dyDescent="0.2">
      <c r="A668" s="10" t="str">
        <f t="shared" si="108"/>
        <v>Office/meeting room</v>
      </c>
      <c r="B668" s="119" t="str">
        <f t="shared" si="109"/>
        <v>Access to broadband internet and telecommunications. Appropriate shelving and computer space. May be shared as first aid/medical room</v>
      </c>
      <c r="C668" s="36"/>
      <c r="D668" s="38"/>
      <c r="E668" s="23"/>
      <c r="F668" s="24"/>
      <c r="G668" s="25">
        <f t="shared" si="107"/>
        <v>0</v>
      </c>
    </row>
    <row r="669" spans="1:7" ht="108" x14ac:dyDescent="0.2">
      <c r="A669" s="10" t="str">
        <f t="shared" si="108"/>
        <v>Kitchen/kiosk</v>
      </c>
      <c r="B669" s="119" t="str">
        <f t="shared" si="109"/>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669" s="36"/>
      <c r="D669" s="38"/>
      <c r="E669" s="23"/>
      <c r="F669" s="24"/>
      <c r="G669" s="25">
        <f t="shared" si="107"/>
        <v>0</v>
      </c>
    </row>
    <row r="670" spans="1:7" ht="36" x14ac:dyDescent="0.2">
      <c r="A670" s="10" t="str">
        <f t="shared" si="108"/>
        <v>Social area</v>
      </c>
      <c r="B670" s="119" t="str">
        <f t="shared" si="109"/>
        <v>Provision of interface with kitchen servery. Some undercover viewing area to reserve</v>
      </c>
      <c r="C670" s="36"/>
      <c r="D670" s="38"/>
      <c r="E670" s="23"/>
      <c r="F670" s="24"/>
      <c r="G670" s="25">
        <f t="shared" si="107"/>
        <v>0</v>
      </c>
    </row>
    <row r="671" spans="1:7" x14ac:dyDescent="0.2">
      <c r="A671" s="10" t="str">
        <f t="shared" si="108"/>
        <v>Storage</v>
      </c>
      <c r="B671" s="119" t="str">
        <f t="shared" si="109"/>
        <v>Adequate shelving and storage space</v>
      </c>
      <c r="C671" s="36"/>
      <c r="D671" s="38"/>
      <c r="E671" s="23"/>
      <c r="F671" s="24"/>
      <c r="G671" s="25">
        <f t="shared" si="107"/>
        <v>0</v>
      </c>
    </row>
    <row r="672" spans="1:7" ht="36" x14ac:dyDescent="0.2">
      <c r="A672" s="10" t="str">
        <f t="shared" si="108"/>
        <v>Internal/external public toilets</v>
      </c>
      <c r="B672" s="119" t="str">
        <f t="shared" si="109"/>
        <v>Access to male and female toilets or suitable unisex/family toilets with basin</v>
      </c>
      <c r="C672" s="36" t="s">
        <v>244</v>
      </c>
      <c r="D672" s="38"/>
      <c r="E672" s="23"/>
      <c r="F672" s="24"/>
      <c r="G672" s="25">
        <f t="shared" si="107"/>
        <v>0</v>
      </c>
    </row>
    <row r="673" spans="1:7" ht="24" x14ac:dyDescent="0.2">
      <c r="A673" s="10" t="str">
        <f t="shared" si="108"/>
        <v>Disabled toilet</v>
      </c>
      <c r="B673" s="119" t="str">
        <f t="shared" si="109"/>
        <v>Access to disabled toilet or suitable unisex/family  toilet with basin</v>
      </c>
      <c r="C673" s="36"/>
      <c r="D673" s="38"/>
      <c r="E673" s="23"/>
      <c r="F673" s="24"/>
      <c r="G673" s="25">
        <f t="shared" si="107"/>
        <v>0</v>
      </c>
    </row>
    <row r="674" spans="1:7" ht="36" x14ac:dyDescent="0.2">
      <c r="A674" s="10" t="str">
        <f t="shared" si="108"/>
        <v>Cleaners  Store</v>
      </c>
      <c r="B674" s="119" t="str">
        <f t="shared" si="109"/>
        <v>Provision of interface with kitchen servery. Some undercover viewing area to reserve</v>
      </c>
      <c r="C674" s="36"/>
      <c r="D674" s="38"/>
      <c r="E674" s="23"/>
      <c r="F674" s="24"/>
      <c r="G674" s="25">
        <f t="shared" si="107"/>
        <v>0</v>
      </c>
    </row>
    <row r="675" spans="1:7" x14ac:dyDescent="0.2">
      <c r="A675" s="10" t="str">
        <f t="shared" si="108"/>
        <v>Plant Room</v>
      </c>
      <c r="B675" s="119" t="str">
        <f t="shared" si="109"/>
        <v>Adequate shelving and storage space</v>
      </c>
      <c r="C675" s="36"/>
      <c r="D675" s="38"/>
      <c r="E675" s="23"/>
      <c r="F675" s="24"/>
      <c r="G675" s="25">
        <f t="shared" si="107"/>
        <v>0</v>
      </c>
    </row>
    <row r="676" spans="1:7" ht="24" x14ac:dyDescent="0.2">
      <c r="A676" s="10" t="str">
        <f t="shared" si="108"/>
        <v>Rubbish storage</v>
      </c>
      <c r="B676" s="119" t="str">
        <f t="shared" si="109"/>
        <v>Externally accessible and lockable to store rubbish/recycling</v>
      </c>
      <c r="C676" s="36" t="s">
        <v>244</v>
      </c>
      <c r="D676" s="38"/>
      <c r="E676" s="23"/>
      <c r="F676" s="24"/>
      <c r="G676" s="25">
        <f t="shared" si="107"/>
        <v>0</v>
      </c>
    </row>
    <row r="677" spans="1:7" ht="36" x14ac:dyDescent="0.2">
      <c r="A677" s="10" t="str">
        <f t="shared" si="108"/>
        <v>Spectator cover</v>
      </c>
      <c r="B677" s="119" t="str">
        <f>B659</f>
        <v>Adequate space for viewing with sufficient protection from inclement weather. Interface with kitchen servery</v>
      </c>
      <c r="C677" s="36"/>
      <c r="D677" s="38"/>
      <c r="E677" s="23"/>
      <c r="F677" s="24"/>
      <c r="G677" s="25">
        <f t="shared" si="107"/>
        <v>0</v>
      </c>
    </row>
    <row r="678" spans="1:7" ht="15.75" thickBot="1" x14ac:dyDescent="0.25">
      <c r="A678" s="43"/>
      <c r="B678" s="44"/>
      <c r="C678" s="44"/>
      <c r="D678" s="45"/>
      <c r="E678" s="46">
        <f>SUM(E663:E677)</f>
        <v>0</v>
      </c>
      <c r="F678" s="46">
        <f>SUM(F663:F677)</f>
        <v>0</v>
      </c>
      <c r="G678" s="46">
        <f>SUM(G663:G677)</f>
        <v>0</v>
      </c>
    </row>
    <row r="679" spans="1:7" ht="15.75" thickTop="1" x14ac:dyDescent="0.25">
      <c r="A679" s="109">
        <f>A661+1</f>
        <v>37</v>
      </c>
      <c r="B679" s="153" t="s">
        <v>85</v>
      </c>
      <c r="C679" s="154"/>
      <c r="D679" s="136" t="s">
        <v>49</v>
      </c>
      <c r="E679" s="137"/>
      <c r="F679" s="137"/>
      <c r="G679" s="138"/>
    </row>
    <row r="680" spans="1:7" x14ac:dyDescent="0.2">
      <c r="A680" s="4" t="s">
        <v>12</v>
      </c>
      <c r="B680" s="4" t="s">
        <v>13</v>
      </c>
      <c r="C680" s="5" t="s">
        <v>14</v>
      </c>
      <c r="D680" s="15" t="s">
        <v>9</v>
      </c>
      <c r="E680" s="21" t="s">
        <v>10</v>
      </c>
      <c r="F680" s="22" t="s">
        <v>8</v>
      </c>
      <c r="G680" s="22" t="s">
        <v>4</v>
      </c>
    </row>
    <row r="681" spans="1:7" ht="24" x14ac:dyDescent="0.2">
      <c r="A681" s="10" t="str">
        <f>A663</f>
        <v>Pavilion Access</v>
      </c>
      <c r="B681" s="119" t="str">
        <f>B663</f>
        <v>Access &amp; egress to be DDA, BCA compliant</v>
      </c>
      <c r="C681" s="9" t="s">
        <v>341</v>
      </c>
      <c r="D681" s="9" t="s">
        <v>162</v>
      </c>
      <c r="E681" s="9"/>
      <c r="F681" s="9">
        <v>50000</v>
      </c>
      <c r="G681" s="25">
        <f t="shared" ref="G681:G695" si="110">SUM(E681:F681)</f>
        <v>50000</v>
      </c>
    </row>
    <row r="682" spans="1:7" ht="60" x14ac:dyDescent="0.2">
      <c r="A682" s="10" t="str">
        <f t="shared" ref="A682:A695" si="111">A664</f>
        <v>Changerooms (Home &amp; Away)</v>
      </c>
      <c r="B682" s="119" t="str">
        <f t="shared" ref="B682:B695" si="112">B664</f>
        <v>Provide 2 change rooms per playing field including bench seating and coat hooks
Area dependent on sport played at reserve</v>
      </c>
      <c r="C682" s="9" t="s">
        <v>325</v>
      </c>
      <c r="D682" s="9" t="s">
        <v>162</v>
      </c>
      <c r="E682" s="9">
        <v>10000</v>
      </c>
      <c r="F682" s="9"/>
      <c r="G682" s="25">
        <f t="shared" si="110"/>
        <v>10000</v>
      </c>
    </row>
    <row r="683" spans="1:7" ht="84" x14ac:dyDescent="0.2">
      <c r="A683" s="10" t="str">
        <f t="shared" si="111"/>
        <v>Amenities (players toilet/showers)</v>
      </c>
      <c r="B683" s="119" t="str">
        <f t="shared" si="112"/>
        <v>Provide 2 sets of player amenities per playing field. Exclusive access to adjacent shower area (3 cubicle shower per set). Exclusive access to adjacent toilet facilities with hand basin (3 pans/1 basin per set – no urinals)</v>
      </c>
      <c r="C683" s="9" t="s">
        <v>325</v>
      </c>
      <c r="D683" s="9" t="s">
        <v>162</v>
      </c>
      <c r="E683" s="9">
        <v>10000</v>
      </c>
      <c r="F683" s="9"/>
      <c r="G683" s="25">
        <f t="shared" si="110"/>
        <v>10000</v>
      </c>
    </row>
    <row r="684" spans="1:7" ht="60" x14ac:dyDescent="0.2">
      <c r="A684" s="10" t="str">
        <f t="shared" si="111"/>
        <v>Umpires room</v>
      </c>
      <c r="B684" s="119" t="str">
        <f t="shared" si="112"/>
        <v>1 lockable change room per facility including bench seating and coat hooks. Access within the building to lockable shower and lockable toilet with hand basin</v>
      </c>
      <c r="C684" s="9" t="s">
        <v>244</v>
      </c>
      <c r="D684" s="9" t="s">
        <v>244</v>
      </c>
      <c r="E684" s="9"/>
      <c r="F684" s="9"/>
      <c r="G684" s="25">
        <f t="shared" si="110"/>
        <v>0</v>
      </c>
    </row>
    <row r="685" spans="1:7" ht="48" x14ac:dyDescent="0.2">
      <c r="A685" s="10" t="str">
        <f t="shared" si="111"/>
        <v>First aid/medical room</v>
      </c>
      <c r="B685" s="119" t="str">
        <f t="shared" si="112"/>
        <v>Provision of sink/wash basin. Accessible emergency access. Positioned near change rooms. May be shared as office/ meeting room</v>
      </c>
      <c r="C685" s="9" t="s">
        <v>244</v>
      </c>
      <c r="D685" s="9" t="s">
        <v>244</v>
      </c>
      <c r="E685" s="9"/>
      <c r="F685" s="9"/>
      <c r="G685" s="25">
        <f t="shared" si="110"/>
        <v>0</v>
      </c>
    </row>
    <row r="686" spans="1:7" ht="48" x14ac:dyDescent="0.2">
      <c r="A686" s="10" t="str">
        <f t="shared" si="111"/>
        <v>Office/meeting room</v>
      </c>
      <c r="B686" s="119" t="str">
        <f t="shared" si="112"/>
        <v>Access to broadband internet and telecommunications. Appropriate shelving and computer space. May be shared as first aid/medical room</v>
      </c>
      <c r="C686" s="9" t="s">
        <v>244</v>
      </c>
      <c r="D686" s="9" t="s">
        <v>244</v>
      </c>
      <c r="E686" s="9"/>
      <c r="F686" s="9"/>
      <c r="G686" s="25">
        <f t="shared" si="110"/>
        <v>0</v>
      </c>
    </row>
    <row r="687" spans="1:7" ht="108" x14ac:dyDescent="0.2">
      <c r="A687" s="10" t="str">
        <f t="shared" si="111"/>
        <v>Kitchen/kiosk</v>
      </c>
      <c r="B687" s="119" t="str">
        <f t="shared" si="112"/>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687" s="9" t="s">
        <v>342</v>
      </c>
      <c r="D687" s="9" t="s">
        <v>162</v>
      </c>
      <c r="E687" s="9">
        <v>25000</v>
      </c>
      <c r="F687" s="9"/>
      <c r="G687" s="25">
        <f t="shared" si="110"/>
        <v>25000</v>
      </c>
    </row>
    <row r="688" spans="1:7" ht="36" x14ac:dyDescent="0.2">
      <c r="A688" s="10" t="str">
        <f t="shared" si="111"/>
        <v>Social area</v>
      </c>
      <c r="B688" s="119" t="str">
        <f t="shared" si="112"/>
        <v>Provision of interface with kitchen servery. Some undercover viewing area to reserve</v>
      </c>
      <c r="C688" s="9" t="s">
        <v>342</v>
      </c>
      <c r="D688" s="9" t="s">
        <v>162</v>
      </c>
      <c r="E688" s="9">
        <v>25000</v>
      </c>
      <c r="F688" s="9"/>
      <c r="G688" s="25">
        <f t="shared" si="110"/>
        <v>25000</v>
      </c>
    </row>
    <row r="689" spans="1:7" x14ac:dyDescent="0.2">
      <c r="A689" s="10" t="str">
        <f t="shared" si="111"/>
        <v>Storage</v>
      </c>
      <c r="B689" s="119" t="str">
        <f t="shared" si="112"/>
        <v>Adequate shelving and storage space</v>
      </c>
      <c r="C689" s="9" t="s">
        <v>212</v>
      </c>
      <c r="D689" s="9"/>
      <c r="E689" s="9"/>
      <c r="F689" s="9"/>
      <c r="G689" s="25">
        <f t="shared" si="110"/>
        <v>0</v>
      </c>
    </row>
    <row r="690" spans="1:7" ht="36" x14ac:dyDescent="0.2">
      <c r="A690" s="10" t="str">
        <f t="shared" si="111"/>
        <v>Internal/external public toilets</v>
      </c>
      <c r="B690" s="119" t="str">
        <f t="shared" si="112"/>
        <v>Access to male and female toilets or suitable unisex/family toilets with basin</v>
      </c>
      <c r="C690" s="9" t="s">
        <v>244</v>
      </c>
      <c r="D690" s="9"/>
      <c r="E690" s="9"/>
      <c r="F690" s="9"/>
      <c r="G690" s="25">
        <f t="shared" si="110"/>
        <v>0</v>
      </c>
    </row>
    <row r="691" spans="1:7" ht="24" x14ac:dyDescent="0.2">
      <c r="A691" s="10" t="str">
        <f t="shared" si="111"/>
        <v>Disabled toilet</v>
      </c>
      <c r="B691" s="119" t="str">
        <f t="shared" si="112"/>
        <v>Access to disabled toilet or suitable unisex/family  toilet with basin</v>
      </c>
      <c r="C691" s="9" t="s">
        <v>305</v>
      </c>
      <c r="D691" s="9" t="s">
        <v>225</v>
      </c>
      <c r="E691" s="9"/>
      <c r="F691" s="9">
        <v>30000</v>
      </c>
      <c r="G691" s="25">
        <f t="shared" si="110"/>
        <v>30000</v>
      </c>
    </row>
    <row r="692" spans="1:7" ht="36" x14ac:dyDescent="0.2">
      <c r="A692" s="10" t="str">
        <f t="shared" si="111"/>
        <v>Cleaners  Store</v>
      </c>
      <c r="B692" s="119" t="str">
        <f t="shared" si="112"/>
        <v>Provision of interface with kitchen servery. Some undercover viewing area to reserve</v>
      </c>
      <c r="C692" s="9" t="s">
        <v>343</v>
      </c>
      <c r="D692" s="9" t="s">
        <v>244</v>
      </c>
      <c r="E692" s="9"/>
      <c r="F692" s="9"/>
      <c r="G692" s="25">
        <f t="shared" si="110"/>
        <v>0</v>
      </c>
    </row>
    <row r="693" spans="1:7" x14ac:dyDescent="0.2">
      <c r="A693" s="10" t="str">
        <f t="shared" si="111"/>
        <v>Plant Room</v>
      </c>
      <c r="B693" s="119" t="str">
        <f t="shared" si="112"/>
        <v>Adequate shelving and storage space</v>
      </c>
      <c r="C693" s="9" t="s">
        <v>244</v>
      </c>
      <c r="D693" s="9" t="s">
        <v>244</v>
      </c>
      <c r="E693" s="9"/>
      <c r="F693" s="9"/>
      <c r="G693" s="25">
        <f t="shared" si="110"/>
        <v>0</v>
      </c>
    </row>
    <row r="694" spans="1:7" ht="24" x14ac:dyDescent="0.2">
      <c r="A694" s="10" t="str">
        <f t="shared" si="111"/>
        <v>Rubbish storage</v>
      </c>
      <c r="B694" s="119" t="str">
        <f t="shared" si="112"/>
        <v>Externally accessible and lockable to store rubbish/recycling</v>
      </c>
      <c r="C694" s="9" t="s">
        <v>244</v>
      </c>
      <c r="D694" s="9" t="s">
        <v>244</v>
      </c>
      <c r="E694" s="9"/>
      <c r="F694" s="9"/>
      <c r="G694" s="25">
        <f t="shared" si="110"/>
        <v>0</v>
      </c>
    </row>
    <row r="695" spans="1:7" ht="36" x14ac:dyDescent="0.2">
      <c r="A695" s="10" t="str">
        <f t="shared" si="111"/>
        <v>Spectator cover</v>
      </c>
      <c r="B695" s="119" t="str">
        <f t="shared" si="112"/>
        <v>Adequate space for viewing with sufficient protection from inclement weather. Interface with kitchen servery</v>
      </c>
      <c r="C695" s="9" t="s">
        <v>252</v>
      </c>
      <c r="D695" s="9" t="s">
        <v>162</v>
      </c>
      <c r="E695" s="9">
        <v>30000</v>
      </c>
      <c r="F695" s="9"/>
      <c r="G695" s="25">
        <f t="shared" si="110"/>
        <v>30000</v>
      </c>
    </row>
    <row r="696" spans="1:7" ht="15.75" thickBot="1" x14ac:dyDescent="0.25">
      <c r="A696" s="43"/>
      <c r="B696" s="44"/>
      <c r="C696" s="44"/>
      <c r="D696" s="45"/>
      <c r="E696" s="46">
        <f>SUM(E681:E695)</f>
        <v>100000</v>
      </c>
      <c r="F696" s="46">
        <f>SUM(F681:F695)</f>
        <v>80000</v>
      </c>
      <c r="G696" s="46">
        <f>SUM(G681:G695)</f>
        <v>180000</v>
      </c>
    </row>
    <row r="697" spans="1:7" ht="15.75" thickTop="1" x14ac:dyDescent="0.25">
      <c r="A697" s="109">
        <f>A679+1</f>
        <v>38</v>
      </c>
      <c r="B697" s="149" t="s">
        <v>86</v>
      </c>
      <c r="C697" s="150"/>
      <c r="D697" s="136" t="s">
        <v>49</v>
      </c>
      <c r="E697" s="137"/>
      <c r="F697" s="137"/>
      <c r="G697" s="138"/>
    </row>
    <row r="698" spans="1:7" x14ac:dyDescent="0.2">
      <c r="A698" s="4" t="s">
        <v>12</v>
      </c>
      <c r="B698" s="4" t="s">
        <v>13</v>
      </c>
      <c r="C698" s="5" t="s">
        <v>14</v>
      </c>
      <c r="D698" s="15" t="s">
        <v>9</v>
      </c>
      <c r="E698" s="21" t="s">
        <v>10</v>
      </c>
      <c r="F698" s="22" t="s">
        <v>8</v>
      </c>
      <c r="G698" s="22" t="s">
        <v>4</v>
      </c>
    </row>
    <row r="699" spans="1:7" ht="24" x14ac:dyDescent="0.2">
      <c r="A699" s="10" t="str">
        <f>A429</f>
        <v>Pavilion Access</v>
      </c>
      <c r="B699" s="119" t="str">
        <f>B429</f>
        <v>Access &amp; egress to be DDA, BCA compliant</v>
      </c>
      <c r="C699" s="36" t="s">
        <v>344</v>
      </c>
      <c r="D699" s="38" t="s">
        <v>162</v>
      </c>
      <c r="E699" s="23">
        <v>15000</v>
      </c>
      <c r="F699" s="24"/>
      <c r="G699" s="25">
        <f t="shared" ref="G699:G713" si="113">SUM(E699:F699)</f>
        <v>15000</v>
      </c>
    </row>
    <row r="700" spans="1:7" ht="60" x14ac:dyDescent="0.2">
      <c r="A700" s="10" t="str">
        <f t="shared" ref="A700:A713" si="114">A430</f>
        <v>Changerooms (Home &amp; Away)</v>
      </c>
      <c r="B700" s="119" t="str">
        <f t="shared" ref="B700:B712" si="115">B430</f>
        <v>Provide 2 change rooms per playing field including bench seating and coat hooks
Area dependent on sport played at reserve</v>
      </c>
      <c r="C700" s="36" t="s">
        <v>212</v>
      </c>
      <c r="D700" s="38" t="s">
        <v>244</v>
      </c>
      <c r="E700" s="23"/>
      <c r="F700" s="24"/>
      <c r="G700" s="25">
        <f t="shared" si="113"/>
        <v>0</v>
      </c>
    </row>
    <row r="701" spans="1:7" ht="84" x14ac:dyDescent="0.2">
      <c r="A701" s="10" t="str">
        <f t="shared" si="114"/>
        <v>Amenities (players toilet/showers)</v>
      </c>
      <c r="B701" s="119" t="str">
        <f t="shared" si="115"/>
        <v>Provide 2 sets of player amenities per playing field. Exclusive access to adjacent shower area (3 cubicle shower per set). Exclusive access to adjacent toilet facilities with hand basin (3 pans/1 basin per set – no urinals)</v>
      </c>
      <c r="C701" s="36" t="s">
        <v>212</v>
      </c>
      <c r="D701" s="38" t="s">
        <v>244</v>
      </c>
      <c r="E701" s="23"/>
      <c r="F701" s="24"/>
      <c r="G701" s="25">
        <f t="shared" si="113"/>
        <v>0</v>
      </c>
    </row>
    <row r="702" spans="1:7" ht="60" x14ac:dyDescent="0.2">
      <c r="A702" s="10" t="str">
        <f t="shared" si="114"/>
        <v>Umpires room</v>
      </c>
      <c r="B702" s="119" t="str">
        <f t="shared" si="115"/>
        <v>1 lockable change room per facility including bench seating and coat hooks. Access within the building to lockable shower and lockable toilet with hand basin</v>
      </c>
      <c r="C702" s="36" t="s">
        <v>244</v>
      </c>
      <c r="D702" s="38" t="s">
        <v>244</v>
      </c>
      <c r="E702" s="23"/>
      <c r="F702" s="24"/>
      <c r="G702" s="25">
        <f t="shared" si="113"/>
        <v>0</v>
      </c>
    </row>
    <row r="703" spans="1:7" ht="48" x14ac:dyDescent="0.2">
      <c r="A703" s="10" t="str">
        <f t="shared" si="114"/>
        <v>First aid/medical room</v>
      </c>
      <c r="B703" s="119" t="str">
        <f t="shared" si="115"/>
        <v>Provision of sink/wash basin. Accessible emergency access. Positioned near change rooms. May be shared as office/ meeting room</v>
      </c>
      <c r="C703" s="36" t="s">
        <v>244</v>
      </c>
      <c r="D703" s="38" t="s">
        <v>244</v>
      </c>
      <c r="E703" s="23"/>
      <c r="F703" s="24"/>
      <c r="G703" s="25">
        <f t="shared" si="113"/>
        <v>0</v>
      </c>
    </row>
    <row r="704" spans="1:7" ht="48" x14ac:dyDescent="0.2">
      <c r="A704" s="10" t="str">
        <f t="shared" si="114"/>
        <v>Office/meeting room</v>
      </c>
      <c r="B704" s="119" t="str">
        <f t="shared" si="115"/>
        <v>Access to broadband internet and telecommunications. Appropriate shelving and computer space. May be shared as first aid/medical room</v>
      </c>
      <c r="C704" s="36" t="s">
        <v>346</v>
      </c>
      <c r="D704" s="38" t="s">
        <v>225</v>
      </c>
      <c r="E704" s="23">
        <v>80000</v>
      </c>
      <c r="F704" s="24"/>
      <c r="G704" s="25">
        <f t="shared" si="113"/>
        <v>80000</v>
      </c>
    </row>
    <row r="705" spans="1:7" ht="108" x14ac:dyDescent="0.2">
      <c r="A705" s="10" t="str">
        <f t="shared" si="114"/>
        <v>Kitchen/kiosk</v>
      </c>
      <c r="B705" s="119" t="str">
        <f t="shared" si="115"/>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705" s="36" t="s">
        <v>345</v>
      </c>
      <c r="D705" s="38" t="s">
        <v>225</v>
      </c>
      <c r="E705" s="23">
        <v>100000</v>
      </c>
      <c r="F705" s="24"/>
      <c r="G705" s="25">
        <f t="shared" si="113"/>
        <v>100000</v>
      </c>
    </row>
    <row r="706" spans="1:7" ht="36" x14ac:dyDescent="0.2">
      <c r="A706" s="10" t="str">
        <f t="shared" si="114"/>
        <v>Social area</v>
      </c>
      <c r="B706" s="119" t="str">
        <f t="shared" si="115"/>
        <v>Provision of interface with kitchen servery. Some undercover viewing area to reserve</v>
      </c>
      <c r="C706" s="36" t="s">
        <v>347</v>
      </c>
      <c r="D706" s="38" t="s">
        <v>225</v>
      </c>
      <c r="E706" s="23">
        <v>80000</v>
      </c>
      <c r="F706" s="24"/>
      <c r="G706" s="25">
        <f t="shared" si="113"/>
        <v>80000</v>
      </c>
    </row>
    <row r="707" spans="1:7" x14ac:dyDescent="0.2">
      <c r="A707" s="10" t="str">
        <f t="shared" si="114"/>
        <v>Storage</v>
      </c>
      <c r="B707" s="119" t="str">
        <f t="shared" si="115"/>
        <v>Adequate shelving and storage space</v>
      </c>
      <c r="C707" s="36" t="s">
        <v>348</v>
      </c>
      <c r="D707" s="38" t="s">
        <v>215</v>
      </c>
      <c r="E707" s="23"/>
      <c r="F707" s="24">
        <v>20000</v>
      </c>
      <c r="G707" s="25">
        <f t="shared" si="113"/>
        <v>20000</v>
      </c>
    </row>
    <row r="708" spans="1:7" ht="36" x14ac:dyDescent="0.2">
      <c r="A708" s="10" t="str">
        <f t="shared" si="114"/>
        <v>Internal/external public toilets</v>
      </c>
      <c r="B708" s="119" t="str">
        <f t="shared" si="115"/>
        <v>Access to male and female toilets or suitable unisex/family toilets with basin</v>
      </c>
      <c r="C708" s="36" t="s">
        <v>244</v>
      </c>
      <c r="D708" s="38" t="s">
        <v>244</v>
      </c>
      <c r="E708" s="23"/>
      <c r="F708" s="24"/>
      <c r="G708" s="25">
        <f t="shared" si="113"/>
        <v>0</v>
      </c>
    </row>
    <row r="709" spans="1:7" ht="24" x14ac:dyDescent="0.2">
      <c r="A709" s="10" t="str">
        <f t="shared" si="114"/>
        <v>Disabled toilet</v>
      </c>
      <c r="B709" s="119" t="str">
        <f t="shared" si="115"/>
        <v>Access to disabled toilet or suitable unisex/family  toilet with basin</v>
      </c>
      <c r="C709" s="36" t="s">
        <v>212</v>
      </c>
      <c r="D709" s="38" t="s">
        <v>244</v>
      </c>
      <c r="E709" s="23"/>
      <c r="F709" s="24"/>
      <c r="G709" s="25">
        <f t="shared" si="113"/>
        <v>0</v>
      </c>
    </row>
    <row r="710" spans="1:7" ht="36" x14ac:dyDescent="0.2">
      <c r="A710" s="10" t="str">
        <f t="shared" si="114"/>
        <v>Cleaners  Store</v>
      </c>
      <c r="B710" s="119" t="str">
        <f t="shared" si="115"/>
        <v>Provision of interface with kitchen servery. Some undercover viewing area to reserve</v>
      </c>
      <c r="C710" s="36" t="s">
        <v>244</v>
      </c>
      <c r="D710" s="38" t="s">
        <v>244</v>
      </c>
      <c r="E710" s="23"/>
      <c r="F710" s="24"/>
      <c r="G710" s="25">
        <f t="shared" si="113"/>
        <v>0</v>
      </c>
    </row>
    <row r="711" spans="1:7" x14ac:dyDescent="0.2">
      <c r="A711" s="10" t="str">
        <f t="shared" si="114"/>
        <v>Plant Room</v>
      </c>
      <c r="B711" s="119" t="str">
        <f t="shared" si="115"/>
        <v>Adequate shelving and storage space</v>
      </c>
      <c r="C711" s="36" t="s">
        <v>244</v>
      </c>
      <c r="D711" s="38" t="s">
        <v>244</v>
      </c>
      <c r="E711" s="23"/>
      <c r="F711" s="24"/>
      <c r="G711" s="25">
        <f t="shared" si="113"/>
        <v>0</v>
      </c>
    </row>
    <row r="712" spans="1:7" ht="24" x14ac:dyDescent="0.2">
      <c r="A712" s="10" t="str">
        <f t="shared" si="114"/>
        <v>Rubbish storage</v>
      </c>
      <c r="B712" s="119" t="str">
        <f t="shared" si="115"/>
        <v>Externally accessible and lockable to store rubbish/recycling</v>
      </c>
      <c r="C712" s="36" t="s">
        <v>244</v>
      </c>
      <c r="D712" s="38" t="s">
        <v>244</v>
      </c>
      <c r="E712" s="23"/>
      <c r="F712" s="24"/>
      <c r="G712" s="25">
        <f t="shared" si="113"/>
        <v>0</v>
      </c>
    </row>
    <row r="713" spans="1:7" ht="36" x14ac:dyDescent="0.2">
      <c r="A713" s="10" t="str">
        <f t="shared" si="114"/>
        <v>Spectator cover</v>
      </c>
      <c r="B713" s="119" t="str">
        <f>B695</f>
        <v>Adequate space for viewing with sufficient protection from inclement weather. Interface with kitchen servery</v>
      </c>
      <c r="C713" s="9" t="s">
        <v>252</v>
      </c>
      <c r="D713" s="9" t="s">
        <v>162</v>
      </c>
      <c r="E713" s="9">
        <v>30000</v>
      </c>
      <c r="F713" s="9"/>
      <c r="G713" s="25">
        <f t="shared" si="113"/>
        <v>30000</v>
      </c>
    </row>
    <row r="714" spans="1:7" ht="15.75" thickBot="1" x14ac:dyDescent="0.25">
      <c r="A714" s="43"/>
      <c r="B714" s="44"/>
      <c r="C714" s="44"/>
      <c r="D714" s="45"/>
      <c r="E714" s="46">
        <f>SUM(E699:E713)</f>
        <v>305000</v>
      </c>
      <c r="F714" s="46">
        <f>SUM(F699:F713)</f>
        <v>20000</v>
      </c>
      <c r="G714" s="46">
        <f>SUM(G699:G713)</f>
        <v>325000</v>
      </c>
    </row>
    <row r="715" spans="1:7" ht="15.75" thickTop="1" x14ac:dyDescent="0.25">
      <c r="A715" s="109">
        <f>A697+1</f>
        <v>39</v>
      </c>
      <c r="B715" s="153" t="s">
        <v>87</v>
      </c>
      <c r="C715" s="154"/>
      <c r="D715" s="136" t="s">
        <v>49</v>
      </c>
      <c r="E715" s="137"/>
      <c r="F715" s="137"/>
      <c r="G715" s="138"/>
    </row>
    <row r="716" spans="1:7" x14ac:dyDescent="0.2">
      <c r="A716" s="4" t="s">
        <v>12</v>
      </c>
      <c r="B716" s="4" t="s">
        <v>13</v>
      </c>
      <c r="C716" s="5" t="s">
        <v>14</v>
      </c>
      <c r="D716" s="15" t="s">
        <v>9</v>
      </c>
      <c r="E716" s="21" t="s">
        <v>10</v>
      </c>
      <c r="F716" s="22" t="s">
        <v>8</v>
      </c>
      <c r="G716" s="22" t="s">
        <v>4</v>
      </c>
    </row>
    <row r="717" spans="1:7" ht="24" x14ac:dyDescent="0.2">
      <c r="A717" s="10" t="str">
        <f>A699</f>
        <v>Pavilion Access</v>
      </c>
      <c r="B717" s="119" t="str">
        <f>B699</f>
        <v>Access &amp; egress to be DDA, BCA compliant</v>
      </c>
      <c r="C717" s="9" t="s">
        <v>349</v>
      </c>
      <c r="D717" s="9" t="s">
        <v>162</v>
      </c>
      <c r="E717" s="9"/>
      <c r="F717" s="9">
        <v>50000</v>
      </c>
      <c r="G717" s="25">
        <f t="shared" ref="G717:G731" si="116">SUM(E717:F717)</f>
        <v>50000</v>
      </c>
    </row>
    <row r="718" spans="1:7" ht="60" x14ac:dyDescent="0.2">
      <c r="A718" s="10" t="str">
        <f t="shared" ref="A718:A731" si="117">A700</f>
        <v>Changerooms (Home &amp; Away)</v>
      </c>
      <c r="B718" s="119" t="str">
        <f t="shared" ref="B718:B731" si="118">B700</f>
        <v>Provide 2 change rooms per playing field including bench seating and coat hooks
Area dependent on sport played at reserve</v>
      </c>
      <c r="C718" s="9" t="s">
        <v>350</v>
      </c>
      <c r="D718" s="9" t="s">
        <v>162</v>
      </c>
      <c r="E718" s="9">
        <v>10000</v>
      </c>
      <c r="F718" s="9"/>
      <c r="G718" s="25">
        <f t="shared" si="116"/>
        <v>10000</v>
      </c>
    </row>
    <row r="719" spans="1:7" ht="84" x14ac:dyDescent="0.2">
      <c r="A719" s="10" t="str">
        <f t="shared" si="117"/>
        <v>Amenities (players toilet/showers)</v>
      </c>
      <c r="B719" s="119" t="str">
        <f t="shared" si="118"/>
        <v>Provide 2 sets of player amenities per playing field. Exclusive access to adjacent shower area (3 cubicle shower per set). Exclusive access to adjacent toilet facilities with hand basin (3 pans/1 basin per set – no urinals)</v>
      </c>
      <c r="C719" s="9" t="s">
        <v>352</v>
      </c>
      <c r="D719" s="9" t="s">
        <v>162</v>
      </c>
      <c r="E719" s="9">
        <v>10000</v>
      </c>
      <c r="F719" s="9">
        <v>45000</v>
      </c>
      <c r="G719" s="25">
        <f t="shared" si="116"/>
        <v>55000</v>
      </c>
    </row>
    <row r="720" spans="1:7" ht="60" x14ac:dyDescent="0.2">
      <c r="A720" s="10" t="str">
        <f t="shared" si="117"/>
        <v>Umpires room</v>
      </c>
      <c r="B720" s="119" t="str">
        <f t="shared" si="118"/>
        <v>1 lockable change room per facility including bench seating and coat hooks. Access within the building to lockable shower and lockable toilet with hand basin</v>
      </c>
      <c r="C720" s="9" t="s">
        <v>244</v>
      </c>
      <c r="D720" s="9" t="s">
        <v>244</v>
      </c>
      <c r="E720" s="9"/>
      <c r="F720" s="9"/>
      <c r="G720" s="25">
        <f t="shared" si="116"/>
        <v>0</v>
      </c>
    </row>
    <row r="721" spans="1:7" ht="48" x14ac:dyDescent="0.2">
      <c r="A721" s="10" t="str">
        <f t="shared" si="117"/>
        <v>First aid/medical room</v>
      </c>
      <c r="B721" s="119" t="str">
        <f t="shared" si="118"/>
        <v>Provision of sink/wash basin. Accessible emergency access. Positioned near change rooms. May be shared as office/ meeting room</v>
      </c>
      <c r="C721" s="9" t="s">
        <v>244</v>
      </c>
      <c r="D721" s="9" t="s">
        <v>244</v>
      </c>
      <c r="E721" s="9"/>
      <c r="F721" s="9"/>
      <c r="G721" s="25">
        <f t="shared" si="116"/>
        <v>0</v>
      </c>
    </row>
    <row r="722" spans="1:7" ht="48" x14ac:dyDescent="0.2">
      <c r="A722" s="10" t="str">
        <f t="shared" si="117"/>
        <v>Office/meeting room</v>
      </c>
      <c r="B722" s="119" t="str">
        <f t="shared" si="118"/>
        <v>Access to broadband internet and telecommunications. Appropriate shelving and computer space. May be shared as first aid/medical room</v>
      </c>
      <c r="C722" s="9" t="s">
        <v>244</v>
      </c>
      <c r="D722" s="9" t="s">
        <v>244</v>
      </c>
      <c r="E722" s="9"/>
      <c r="F722" s="9"/>
      <c r="G722" s="25">
        <f t="shared" si="116"/>
        <v>0</v>
      </c>
    </row>
    <row r="723" spans="1:7" ht="108" x14ac:dyDescent="0.2">
      <c r="A723" s="10" t="str">
        <f t="shared" si="117"/>
        <v>Kitchen/kiosk</v>
      </c>
      <c r="B723" s="119" t="str">
        <f t="shared" si="118"/>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723" s="9" t="s">
        <v>351</v>
      </c>
      <c r="D723" s="9" t="s">
        <v>162</v>
      </c>
      <c r="E723" s="9">
        <v>30000</v>
      </c>
      <c r="F723" s="9"/>
      <c r="G723" s="25">
        <f t="shared" si="116"/>
        <v>30000</v>
      </c>
    </row>
    <row r="724" spans="1:7" ht="36" x14ac:dyDescent="0.2">
      <c r="A724" s="10" t="str">
        <f t="shared" si="117"/>
        <v>Social area</v>
      </c>
      <c r="B724" s="119" t="str">
        <f t="shared" si="118"/>
        <v>Provision of interface with kitchen servery. Some undercover viewing area to reserve</v>
      </c>
      <c r="C724" s="9" t="s">
        <v>351</v>
      </c>
      <c r="D724" s="9" t="s">
        <v>162</v>
      </c>
      <c r="E724" s="9">
        <v>15000</v>
      </c>
      <c r="F724" s="9"/>
      <c r="G724" s="25">
        <f t="shared" si="116"/>
        <v>15000</v>
      </c>
    </row>
    <row r="725" spans="1:7" x14ac:dyDescent="0.2">
      <c r="A725" s="10" t="str">
        <f t="shared" si="117"/>
        <v>Storage</v>
      </c>
      <c r="B725" s="119" t="str">
        <f t="shared" si="118"/>
        <v>Adequate shelving and storage space</v>
      </c>
      <c r="C725" s="9" t="s">
        <v>244</v>
      </c>
      <c r="D725" s="9" t="s">
        <v>244</v>
      </c>
      <c r="E725" s="9"/>
      <c r="F725" s="9"/>
      <c r="G725" s="25">
        <f t="shared" si="116"/>
        <v>0</v>
      </c>
    </row>
    <row r="726" spans="1:7" ht="36" x14ac:dyDescent="0.2">
      <c r="A726" s="10" t="str">
        <f t="shared" si="117"/>
        <v>Internal/external public toilets</v>
      </c>
      <c r="B726" s="119" t="str">
        <f t="shared" si="118"/>
        <v>Access to male and female toilets or suitable unisex/family toilets with basin</v>
      </c>
      <c r="C726" s="9" t="s">
        <v>244</v>
      </c>
      <c r="D726" s="9" t="s">
        <v>244</v>
      </c>
      <c r="E726" s="9"/>
      <c r="F726" s="9"/>
      <c r="G726" s="25">
        <f t="shared" si="116"/>
        <v>0</v>
      </c>
    </row>
    <row r="727" spans="1:7" ht="24" x14ac:dyDescent="0.2">
      <c r="A727" s="10" t="str">
        <f t="shared" si="117"/>
        <v>Disabled toilet</v>
      </c>
      <c r="B727" s="119" t="str">
        <f t="shared" si="118"/>
        <v>Access to disabled toilet or suitable unisex/family  toilet with basin</v>
      </c>
      <c r="C727" s="9" t="s">
        <v>241</v>
      </c>
      <c r="D727" s="9" t="s">
        <v>225</v>
      </c>
      <c r="E727" s="9"/>
      <c r="F727" s="9">
        <v>60000</v>
      </c>
      <c r="G727" s="25">
        <f t="shared" si="116"/>
        <v>60000</v>
      </c>
    </row>
    <row r="728" spans="1:7" ht="36" x14ac:dyDescent="0.2">
      <c r="A728" s="10" t="str">
        <f t="shared" si="117"/>
        <v>Cleaners  Store</v>
      </c>
      <c r="B728" s="119" t="str">
        <f t="shared" si="118"/>
        <v>Provision of interface with kitchen servery. Some undercover viewing area to reserve</v>
      </c>
      <c r="C728" s="9" t="s">
        <v>244</v>
      </c>
      <c r="D728" s="9" t="s">
        <v>244</v>
      </c>
      <c r="E728" s="9"/>
      <c r="F728" s="9"/>
      <c r="G728" s="25">
        <f t="shared" si="116"/>
        <v>0</v>
      </c>
    </row>
    <row r="729" spans="1:7" x14ac:dyDescent="0.2">
      <c r="A729" s="10" t="str">
        <f t="shared" si="117"/>
        <v>Plant Room</v>
      </c>
      <c r="B729" s="119" t="str">
        <f t="shared" si="118"/>
        <v>Adequate shelving and storage space</v>
      </c>
      <c r="C729" s="9" t="s">
        <v>244</v>
      </c>
      <c r="D729" s="9" t="s">
        <v>244</v>
      </c>
      <c r="E729" s="9"/>
      <c r="F729" s="9"/>
      <c r="G729" s="25">
        <f t="shared" si="116"/>
        <v>0</v>
      </c>
    </row>
    <row r="730" spans="1:7" ht="24" x14ac:dyDescent="0.2">
      <c r="A730" s="10" t="str">
        <f t="shared" si="117"/>
        <v>Rubbish storage</v>
      </c>
      <c r="B730" s="119" t="str">
        <f t="shared" si="118"/>
        <v>Externally accessible and lockable to store rubbish/recycling</v>
      </c>
      <c r="C730" s="9" t="s">
        <v>244</v>
      </c>
      <c r="D730" s="9" t="s">
        <v>244</v>
      </c>
      <c r="E730" s="9"/>
      <c r="F730" s="9"/>
      <c r="G730" s="25">
        <f t="shared" si="116"/>
        <v>0</v>
      </c>
    </row>
    <row r="731" spans="1:7" ht="36" x14ac:dyDescent="0.2">
      <c r="A731" s="10" t="str">
        <f t="shared" si="117"/>
        <v>Spectator cover</v>
      </c>
      <c r="B731" s="119" t="str">
        <f t="shared" si="118"/>
        <v>Adequate space for viewing with sufficient protection from inclement weather. Interface with kitchen servery</v>
      </c>
      <c r="C731" s="9" t="s">
        <v>353</v>
      </c>
      <c r="D731" s="9" t="s">
        <v>162</v>
      </c>
      <c r="E731" s="9"/>
      <c r="F731" s="9">
        <v>25000</v>
      </c>
      <c r="G731" s="25">
        <f t="shared" si="116"/>
        <v>25000</v>
      </c>
    </row>
    <row r="732" spans="1:7" ht="15.75" thickBot="1" x14ac:dyDescent="0.25">
      <c r="A732" s="43"/>
      <c r="B732" s="44"/>
      <c r="C732" s="44"/>
      <c r="D732" s="45"/>
      <c r="E732" s="46">
        <f>SUM(E717:E731)</f>
        <v>65000</v>
      </c>
      <c r="F732" s="46">
        <f>SUM(F717:F731)</f>
        <v>180000</v>
      </c>
      <c r="G732" s="46">
        <f>SUM(G717:G731)</f>
        <v>245000</v>
      </c>
    </row>
    <row r="733" spans="1:7" ht="15.75" thickTop="1" x14ac:dyDescent="0.25">
      <c r="A733" s="109">
        <f>A715+1</f>
        <v>40</v>
      </c>
      <c r="B733" s="149" t="s">
        <v>88</v>
      </c>
      <c r="C733" s="150"/>
      <c r="D733" s="136" t="s">
        <v>49</v>
      </c>
      <c r="E733" s="137"/>
      <c r="F733" s="137"/>
      <c r="G733" s="138"/>
    </row>
    <row r="734" spans="1:7" x14ac:dyDescent="0.2">
      <c r="A734" s="4" t="s">
        <v>12</v>
      </c>
      <c r="B734" s="4" t="s">
        <v>13</v>
      </c>
      <c r="C734" s="5" t="s">
        <v>14</v>
      </c>
      <c r="D734" s="15" t="s">
        <v>9</v>
      </c>
      <c r="E734" s="21" t="s">
        <v>10</v>
      </c>
      <c r="F734" s="22" t="s">
        <v>8</v>
      </c>
      <c r="G734" s="22" t="s">
        <v>4</v>
      </c>
    </row>
    <row r="735" spans="1:7" ht="24" x14ac:dyDescent="0.2">
      <c r="A735" s="10" t="str">
        <f>A465</f>
        <v>Pavilion Access</v>
      </c>
      <c r="B735" s="119" t="str">
        <f>B465</f>
        <v>Access &amp; egress to be DDA, BCA compliant</v>
      </c>
      <c r="C735" s="36" t="s">
        <v>354</v>
      </c>
      <c r="D735" s="38" t="s">
        <v>162</v>
      </c>
      <c r="E735" s="23">
        <v>15000</v>
      </c>
      <c r="F735" s="24"/>
      <c r="G735" s="25">
        <f t="shared" ref="G735:G749" si="119">SUM(E735:F735)</f>
        <v>15000</v>
      </c>
    </row>
    <row r="736" spans="1:7" ht="60" x14ac:dyDescent="0.2">
      <c r="A736" s="10" t="str">
        <f t="shared" ref="A736:A749" si="120">A466</f>
        <v>Changerooms (Home &amp; Away)</v>
      </c>
      <c r="B736" s="119" t="str">
        <f t="shared" ref="B736:B748" si="121">B466</f>
        <v>Provide 2 change rooms per playing field including bench seating and coat hooks
Area dependent on sport played at reserve</v>
      </c>
      <c r="C736" s="36" t="s">
        <v>212</v>
      </c>
      <c r="D736" s="38" t="s">
        <v>244</v>
      </c>
      <c r="E736" s="23"/>
      <c r="F736" s="24"/>
      <c r="G736" s="25">
        <f t="shared" si="119"/>
        <v>0</v>
      </c>
    </row>
    <row r="737" spans="1:7" ht="84" x14ac:dyDescent="0.2">
      <c r="A737" s="10" t="str">
        <f t="shared" si="120"/>
        <v>Amenities (players toilet/showers)</v>
      </c>
      <c r="B737" s="119" t="str">
        <f t="shared" si="121"/>
        <v>Provide 2 sets of player amenities per playing field. Exclusive access to adjacent shower area (3 cubicle shower per set). Exclusive access to adjacent toilet facilities with hand basin (3 pans/1 basin per set – no urinals)</v>
      </c>
      <c r="C737" s="36" t="s">
        <v>212</v>
      </c>
      <c r="D737" s="38" t="s">
        <v>244</v>
      </c>
      <c r="E737" s="23"/>
      <c r="F737" s="24"/>
      <c r="G737" s="25">
        <f t="shared" si="119"/>
        <v>0</v>
      </c>
    </row>
    <row r="738" spans="1:7" ht="60" x14ac:dyDescent="0.2">
      <c r="A738" s="10" t="str">
        <f t="shared" si="120"/>
        <v>Umpires room</v>
      </c>
      <c r="B738" s="119" t="str">
        <f t="shared" si="121"/>
        <v>1 lockable change room per facility including bench seating and coat hooks. Access within the building to lockable shower and lockable toilet with hand basin</v>
      </c>
      <c r="C738" s="36" t="s">
        <v>244</v>
      </c>
      <c r="D738" s="38" t="s">
        <v>244</v>
      </c>
      <c r="E738" s="23"/>
      <c r="F738" s="24"/>
      <c r="G738" s="25">
        <f t="shared" si="119"/>
        <v>0</v>
      </c>
    </row>
    <row r="739" spans="1:7" ht="48" x14ac:dyDescent="0.2">
      <c r="A739" s="10" t="str">
        <f t="shared" si="120"/>
        <v>First aid/medical room</v>
      </c>
      <c r="B739" s="119" t="str">
        <f t="shared" si="121"/>
        <v>Provision of sink/wash basin. Accessible emergency access. Positioned near change rooms. May be shared as office/ meeting room</v>
      </c>
      <c r="C739" s="36" t="s">
        <v>244</v>
      </c>
      <c r="D739" s="38" t="s">
        <v>244</v>
      </c>
      <c r="E739" s="23"/>
      <c r="F739" s="24"/>
      <c r="G739" s="25">
        <f t="shared" si="119"/>
        <v>0</v>
      </c>
    </row>
    <row r="740" spans="1:7" ht="48" x14ac:dyDescent="0.2">
      <c r="A740" s="10" t="str">
        <f t="shared" si="120"/>
        <v>Office/meeting room</v>
      </c>
      <c r="B740" s="119" t="str">
        <f t="shared" si="121"/>
        <v>Access to broadband internet and telecommunications. Appropriate shelving and computer space. May be shared as first aid/medical room</v>
      </c>
      <c r="C740" s="36" t="s">
        <v>212</v>
      </c>
      <c r="D740" s="38" t="s">
        <v>244</v>
      </c>
      <c r="E740" s="23"/>
      <c r="F740" s="24"/>
      <c r="G740" s="25">
        <f t="shared" si="119"/>
        <v>0</v>
      </c>
    </row>
    <row r="741" spans="1:7" ht="108" x14ac:dyDescent="0.2">
      <c r="A741" s="10" t="str">
        <f t="shared" si="120"/>
        <v>Kitchen/kiosk</v>
      </c>
      <c r="B741" s="119" t="str">
        <f t="shared" si="121"/>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741" s="36" t="s">
        <v>325</v>
      </c>
      <c r="D741" s="38" t="s">
        <v>162</v>
      </c>
      <c r="E741" s="23">
        <v>10000</v>
      </c>
      <c r="F741" s="24"/>
      <c r="G741" s="25">
        <f t="shared" si="119"/>
        <v>10000</v>
      </c>
    </row>
    <row r="742" spans="1:7" ht="36" x14ac:dyDescent="0.2">
      <c r="A742" s="10" t="str">
        <f t="shared" si="120"/>
        <v>Social area</v>
      </c>
      <c r="B742" s="119" t="str">
        <f t="shared" si="121"/>
        <v>Provision of interface with kitchen servery. Some undercover viewing area to reserve</v>
      </c>
      <c r="C742" s="36" t="s">
        <v>324</v>
      </c>
      <c r="D742" s="38" t="s">
        <v>244</v>
      </c>
      <c r="E742" s="23"/>
      <c r="F742" s="24"/>
      <c r="G742" s="25">
        <f t="shared" si="119"/>
        <v>0</v>
      </c>
    </row>
    <row r="743" spans="1:7" x14ac:dyDescent="0.2">
      <c r="A743" s="10" t="str">
        <f t="shared" si="120"/>
        <v>Storage</v>
      </c>
      <c r="B743" s="119" t="str">
        <f t="shared" si="121"/>
        <v>Adequate shelving and storage space</v>
      </c>
      <c r="C743" s="36" t="s">
        <v>212</v>
      </c>
      <c r="D743" s="38" t="s">
        <v>244</v>
      </c>
      <c r="E743" s="23"/>
      <c r="F743" s="24"/>
      <c r="G743" s="25">
        <f t="shared" si="119"/>
        <v>0</v>
      </c>
    </row>
    <row r="744" spans="1:7" ht="36" x14ac:dyDescent="0.2">
      <c r="A744" s="10" t="str">
        <f t="shared" si="120"/>
        <v>Internal/external public toilets</v>
      </c>
      <c r="B744" s="119" t="str">
        <f t="shared" si="121"/>
        <v>Access to male and female toilets or suitable unisex/family toilets with basin</v>
      </c>
      <c r="C744" s="36" t="s">
        <v>355</v>
      </c>
      <c r="D744" s="38" t="s">
        <v>162</v>
      </c>
      <c r="E744" s="23">
        <v>10000</v>
      </c>
      <c r="F744" s="24"/>
      <c r="G744" s="25">
        <f t="shared" si="119"/>
        <v>10000</v>
      </c>
    </row>
    <row r="745" spans="1:7" ht="24" x14ac:dyDescent="0.2">
      <c r="A745" s="10" t="str">
        <f t="shared" si="120"/>
        <v>Disabled toilet</v>
      </c>
      <c r="B745" s="119" t="str">
        <f t="shared" si="121"/>
        <v>Access to disabled toilet or suitable unisex/family  toilet with basin</v>
      </c>
      <c r="C745" s="36" t="s">
        <v>355</v>
      </c>
      <c r="D745" s="38" t="s">
        <v>162</v>
      </c>
      <c r="E745" s="23">
        <v>10000</v>
      </c>
      <c r="F745" s="24"/>
      <c r="G745" s="25">
        <f t="shared" si="119"/>
        <v>10000</v>
      </c>
    </row>
    <row r="746" spans="1:7" ht="36" x14ac:dyDescent="0.2">
      <c r="A746" s="10" t="str">
        <f t="shared" si="120"/>
        <v>Cleaners  Store</v>
      </c>
      <c r="B746" s="119" t="str">
        <f t="shared" si="121"/>
        <v>Provision of interface with kitchen servery. Some undercover viewing area to reserve</v>
      </c>
      <c r="C746" s="36" t="s">
        <v>244</v>
      </c>
      <c r="D746" s="38" t="s">
        <v>244</v>
      </c>
      <c r="E746" s="23"/>
      <c r="F746" s="24"/>
      <c r="G746" s="25">
        <f t="shared" si="119"/>
        <v>0</v>
      </c>
    </row>
    <row r="747" spans="1:7" x14ac:dyDescent="0.2">
      <c r="A747" s="10" t="str">
        <f t="shared" si="120"/>
        <v>Plant Room</v>
      </c>
      <c r="B747" s="119" t="str">
        <f t="shared" si="121"/>
        <v>Adequate shelving and storage space</v>
      </c>
      <c r="C747" s="36" t="s">
        <v>244</v>
      </c>
      <c r="D747" s="38" t="s">
        <v>244</v>
      </c>
      <c r="E747" s="23"/>
      <c r="F747" s="24"/>
      <c r="G747" s="25">
        <f t="shared" si="119"/>
        <v>0</v>
      </c>
    </row>
    <row r="748" spans="1:7" ht="24" x14ac:dyDescent="0.2">
      <c r="A748" s="10" t="str">
        <f t="shared" si="120"/>
        <v>Rubbish storage</v>
      </c>
      <c r="B748" s="119" t="str">
        <f t="shared" si="121"/>
        <v>Externally accessible and lockable to store rubbish/recycling</v>
      </c>
      <c r="C748" s="36" t="s">
        <v>244</v>
      </c>
      <c r="D748" s="38" t="s">
        <v>244</v>
      </c>
      <c r="E748" s="23"/>
      <c r="F748" s="24"/>
      <c r="G748" s="25">
        <f t="shared" si="119"/>
        <v>0</v>
      </c>
    </row>
    <row r="749" spans="1:7" ht="36" x14ac:dyDescent="0.2">
      <c r="A749" s="10" t="str">
        <f t="shared" si="120"/>
        <v>Spectator cover</v>
      </c>
      <c r="B749" s="119" t="str">
        <f>B731</f>
        <v>Adequate space for viewing with sufficient protection from inclement weather. Interface with kitchen servery</v>
      </c>
      <c r="C749" s="36" t="s">
        <v>324</v>
      </c>
      <c r="D749" s="38" t="s">
        <v>244</v>
      </c>
      <c r="E749" s="23"/>
      <c r="F749" s="24"/>
      <c r="G749" s="25">
        <f t="shared" si="119"/>
        <v>0</v>
      </c>
    </row>
    <row r="750" spans="1:7" ht="15.75" thickBot="1" x14ac:dyDescent="0.25">
      <c r="A750" s="43"/>
      <c r="B750" s="44"/>
      <c r="C750" s="44"/>
      <c r="D750" s="45"/>
      <c r="E750" s="46">
        <f>SUM(E735:E749)</f>
        <v>45000</v>
      </c>
      <c r="F750" s="46">
        <f>SUM(F735:F749)</f>
        <v>0</v>
      </c>
      <c r="G750" s="46">
        <f>SUM(G735:G749)</f>
        <v>45000</v>
      </c>
    </row>
    <row r="751" spans="1:7" ht="15.75" thickTop="1" x14ac:dyDescent="0.25">
      <c r="A751" s="109">
        <f>A733+1</f>
        <v>41</v>
      </c>
      <c r="B751" s="153" t="s">
        <v>89</v>
      </c>
      <c r="C751" s="154"/>
      <c r="D751" s="136" t="s">
        <v>49</v>
      </c>
      <c r="E751" s="137"/>
      <c r="F751" s="137"/>
      <c r="G751" s="138"/>
    </row>
    <row r="752" spans="1:7" x14ac:dyDescent="0.2">
      <c r="A752" s="4" t="s">
        <v>12</v>
      </c>
      <c r="B752" s="4" t="s">
        <v>13</v>
      </c>
      <c r="C752" s="5" t="s">
        <v>14</v>
      </c>
      <c r="D752" s="15" t="s">
        <v>9</v>
      </c>
      <c r="E752" s="21" t="s">
        <v>10</v>
      </c>
      <c r="F752" s="22" t="s">
        <v>8</v>
      </c>
      <c r="G752" s="22" t="s">
        <v>4</v>
      </c>
    </row>
    <row r="753" spans="1:7" ht="24" x14ac:dyDescent="0.2">
      <c r="A753" s="10" t="str">
        <f>A735</f>
        <v>Pavilion Access</v>
      </c>
      <c r="B753" s="119" t="str">
        <f>B735</f>
        <v>Access &amp; egress to be DDA, BCA compliant</v>
      </c>
      <c r="C753" s="9" t="s">
        <v>212</v>
      </c>
      <c r="D753" s="9" t="s">
        <v>244</v>
      </c>
      <c r="E753" s="9"/>
      <c r="F753" s="9"/>
      <c r="G753" s="25">
        <f t="shared" ref="G753:G767" si="122">SUM(E753:F753)</f>
        <v>0</v>
      </c>
    </row>
    <row r="754" spans="1:7" ht="60" x14ac:dyDescent="0.2">
      <c r="A754" s="10" t="str">
        <f t="shared" ref="A754:A767" si="123">A736</f>
        <v>Changerooms (Home &amp; Away)</v>
      </c>
      <c r="B754" s="119" t="str">
        <f t="shared" ref="B754:B767" si="124">B736</f>
        <v>Provide 2 change rooms per playing field including bench seating and coat hooks
Area dependent on sport played at reserve</v>
      </c>
      <c r="C754" s="9" t="s">
        <v>357</v>
      </c>
      <c r="D754" s="9" t="s">
        <v>162</v>
      </c>
      <c r="E754" s="9">
        <v>100000</v>
      </c>
      <c r="F754" s="9"/>
      <c r="G754" s="25">
        <f t="shared" si="122"/>
        <v>100000</v>
      </c>
    </row>
    <row r="755" spans="1:7" ht="84" x14ac:dyDescent="0.2">
      <c r="A755" s="10" t="str">
        <f t="shared" si="123"/>
        <v>Amenities (players toilet/showers)</v>
      </c>
      <c r="B755" s="119" t="str">
        <f t="shared" si="124"/>
        <v>Provide 2 sets of player amenities per playing field. Exclusive access to adjacent shower area (3 cubicle shower per set). Exclusive access to adjacent toilet facilities with hand basin (3 pans/1 basin per set – no urinals)</v>
      </c>
      <c r="C755" s="9" t="s">
        <v>357</v>
      </c>
      <c r="D755" s="9" t="s">
        <v>162</v>
      </c>
      <c r="E755" s="9">
        <v>150000</v>
      </c>
      <c r="F755" s="9"/>
      <c r="G755" s="25">
        <f t="shared" si="122"/>
        <v>150000</v>
      </c>
    </row>
    <row r="756" spans="1:7" ht="60" x14ac:dyDescent="0.2">
      <c r="A756" s="10" t="str">
        <f t="shared" si="123"/>
        <v>Umpires room</v>
      </c>
      <c r="B756" s="119" t="str">
        <f t="shared" si="124"/>
        <v>1 lockable change room per facility including bench seating and coat hooks. Access within the building to lockable shower and lockable toilet with hand basin</v>
      </c>
      <c r="C756" s="9" t="s">
        <v>244</v>
      </c>
      <c r="D756" s="9" t="s">
        <v>244</v>
      </c>
      <c r="E756" s="9"/>
      <c r="F756" s="9"/>
      <c r="G756" s="25">
        <f t="shared" si="122"/>
        <v>0</v>
      </c>
    </row>
    <row r="757" spans="1:7" ht="48" x14ac:dyDescent="0.2">
      <c r="A757" s="10" t="str">
        <f t="shared" si="123"/>
        <v>First aid/medical room</v>
      </c>
      <c r="B757" s="119" t="str">
        <f t="shared" si="124"/>
        <v>Provision of sink/wash basin. Accessible emergency access. Positioned near change rooms. May be shared as office/ meeting room</v>
      </c>
      <c r="C757" s="9" t="s">
        <v>244</v>
      </c>
      <c r="D757" s="9" t="s">
        <v>244</v>
      </c>
      <c r="E757" s="9"/>
      <c r="F757" s="9"/>
      <c r="G757" s="25">
        <f t="shared" si="122"/>
        <v>0</v>
      </c>
    </row>
    <row r="758" spans="1:7" ht="48" x14ac:dyDescent="0.2">
      <c r="A758" s="10" t="str">
        <f t="shared" si="123"/>
        <v>Office/meeting room</v>
      </c>
      <c r="B758" s="119" t="str">
        <f t="shared" si="124"/>
        <v>Access to broadband internet and telecommunications. Appropriate shelving and computer space. May be shared as first aid/medical room</v>
      </c>
      <c r="C758" s="9" t="s">
        <v>356</v>
      </c>
      <c r="D758" s="9" t="s">
        <v>162</v>
      </c>
      <c r="E758" s="9">
        <v>20000</v>
      </c>
      <c r="F758" s="9"/>
      <c r="G758" s="25">
        <f t="shared" si="122"/>
        <v>20000</v>
      </c>
    </row>
    <row r="759" spans="1:7" ht="108" x14ac:dyDescent="0.2">
      <c r="A759" s="10" t="str">
        <f t="shared" si="123"/>
        <v>Kitchen/kiosk</v>
      </c>
      <c r="B759" s="119" t="str">
        <f t="shared" si="124"/>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759" s="9" t="s">
        <v>356</v>
      </c>
      <c r="D759" s="9" t="s">
        <v>162</v>
      </c>
      <c r="E759" s="9">
        <v>35000</v>
      </c>
      <c r="F759" s="9"/>
      <c r="G759" s="25">
        <f t="shared" si="122"/>
        <v>35000</v>
      </c>
    </row>
    <row r="760" spans="1:7" ht="36" x14ac:dyDescent="0.2">
      <c r="A760" s="10" t="str">
        <f t="shared" si="123"/>
        <v>Social area</v>
      </c>
      <c r="B760" s="119" t="str">
        <f t="shared" si="124"/>
        <v>Provision of interface with kitchen servery. Some undercover viewing area to reserve</v>
      </c>
      <c r="C760" s="9" t="s">
        <v>356</v>
      </c>
      <c r="D760" s="9" t="s">
        <v>162</v>
      </c>
      <c r="E760" s="9">
        <v>20000</v>
      </c>
      <c r="F760" s="9"/>
      <c r="G760" s="25">
        <f t="shared" si="122"/>
        <v>20000</v>
      </c>
    </row>
    <row r="761" spans="1:7" x14ac:dyDescent="0.2">
      <c r="A761" s="10" t="str">
        <f t="shared" si="123"/>
        <v>Storage</v>
      </c>
      <c r="B761" s="119" t="str">
        <f t="shared" si="124"/>
        <v>Adequate shelving and storage space</v>
      </c>
      <c r="C761" s="9" t="s">
        <v>212</v>
      </c>
      <c r="D761" s="9"/>
      <c r="E761" s="9"/>
      <c r="F761" s="9"/>
      <c r="G761" s="25">
        <f t="shared" si="122"/>
        <v>0</v>
      </c>
    </row>
    <row r="762" spans="1:7" ht="36" x14ac:dyDescent="0.2">
      <c r="A762" s="10" t="str">
        <f t="shared" si="123"/>
        <v>Internal/external public toilets</v>
      </c>
      <c r="B762" s="119" t="str">
        <f t="shared" si="124"/>
        <v>Access to male and female toilets or suitable unisex/family toilets with basin</v>
      </c>
      <c r="C762" s="9" t="s">
        <v>358</v>
      </c>
      <c r="D762" s="9" t="s">
        <v>162</v>
      </c>
      <c r="E762" s="9">
        <v>40000</v>
      </c>
      <c r="F762" s="9"/>
      <c r="G762" s="25">
        <f t="shared" si="122"/>
        <v>40000</v>
      </c>
    </row>
    <row r="763" spans="1:7" ht="24" x14ac:dyDescent="0.2">
      <c r="A763" s="10" t="str">
        <f t="shared" si="123"/>
        <v>Disabled toilet</v>
      </c>
      <c r="B763" s="119" t="str">
        <f t="shared" si="124"/>
        <v>Access to disabled toilet or suitable unisex/family  toilet with basin</v>
      </c>
      <c r="C763" s="9" t="s">
        <v>187</v>
      </c>
      <c r="D763" s="9" t="s">
        <v>225</v>
      </c>
      <c r="E763" s="9"/>
      <c r="F763" s="9">
        <v>60000</v>
      </c>
      <c r="G763" s="25">
        <f t="shared" si="122"/>
        <v>60000</v>
      </c>
    </row>
    <row r="764" spans="1:7" ht="36" x14ac:dyDescent="0.2">
      <c r="A764" s="10" t="str">
        <f t="shared" si="123"/>
        <v>Cleaners  Store</v>
      </c>
      <c r="B764" s="119" t="str">
        <f t="shared" si="124"/>
        <v>Provision of interface with kitchen servery. Some undercover viewing area to reserve</v>
      </c>
      <c r="C764" s="9" t="s">
        <v>244</v>
      </c>
      <c r="D764" s="9" t="s">
        <v>244</v>
      </c>
      <c r="E764" s="9"/>
      <c r="F764" s="9"/>
      <c r="G764" s="25">
        <f t="shared" si="122"/>
        <v>0</v>
      </c>
    </row>
    <row r="765" spans="1:7" x14ac:dyDescent="0.2">
      <c r="A765" s="10" t="str">
        <f t="shared" si="123"/>
        <v>Plant Room</v>
      </c>
      <c r="B765" s="119" t="str">
        <f t="shared" si="124"/>
        <v>Adequate shelving and storage space</v>
      </c>
      <c r="C765" s="9" t="s">
        <v>244</v>
      </c>
      <c r="D765" s="9" t="s">
        <v>244</v>
      </c>
      <c r="E765" s="9"/>
      <c r="F765" s="9"/>
      <c r="G765" s="25">
        <f t="shared" si="122"/>
        <v>0</v>
      </c>
    </row>
    <row r="766" spans="1:7" ht="24" x14ac:dyDescent="0.2">
      <c r="A766" s="10" t="str">
        <f t="shared" si="123"/>
        <v>Rubbish storage</v>
      </c>
      <c r="B766" s="119" t="str">
        <f t="shared" si="124"/>
        <v>Externally accessible and lockable to store rubbish/recycling</v>
      </c>
      <c r="C766" s="9" t="s">
        <v>244</v>
      </c>
      <c r="D766" s="9" t="s">
        <v>244</v>
      </c>
      <c r="E766" s="9"/>
      <c r="F766" s="9"/>
      <c r="G766" s="25">
        <f t="shared" si="122"/>
        <v>0</v>
      </c>
    </row>
    <row r="767" spans="1:7" ht="36" x14ac:dyDescent="0.2">
      <c r="A767" s="10" t="str">
        <f t="shared" si="123"/>
        <v>Spectator cover</v>
      </c>
      <c r="B767" s="119" t="str">
        <f t="shared" si="124"/>
        <v>Adequate space for viewing with sufficient protection from inclement weather. Interface with kitchen servery</v>
      </c>
      <c r="C767" s="9" t="s">
        <v>314</v>
      </c>
      <c r="D767" s="9" t="s">
        <v>162</v>
      </c>
      <c r="E767" s="9"/>
      <c r="F767" s="9">
        <v>150000</v>
      </c>
      <c r="G767" s="25">
        <f t="shared" si="122"/>
        <v>150000</v>
      </c>
    </row>
    <row r="768" spans="1:7" ht="15.75" thickBot="1" x14ac:dyDescent="0.25">
      <c r="A768" s="43"/>
      <c r="B768" s="44"/>
      <c r="C768" s="44"/>
      <c r="D768" s="45"/>
      <c r="E768" s="46">
        <f>SUM(E753:E767)</f>
        <v>365000</v>
      </c>
      <c r="F768" s="46">
        <f>SUM(F753:F767)</f>
        <v>210000</v>
      </c>
      <c r="G768" s="46">
        <f>SUM(G753:G767)</f>
        <v>575000</v>
      </c>
    </row>
    <row r="769" spans="1:7" ht="15.75" thickTop="1" x14ac:dyDescent="0.25">
      <c r="A769" s="109">
        <f>A751+1</f>
        <v>42</v>
      </c>
      <c r="B769" s="149" t="s">
        <v>90</v>
      </c>
      <c r="C769" s="150"/>
      <c r="D769" s="136" t="s">
        <v>49</v>
      </c>
      <c r="E769" s="137"/>
      <c r="F769" s="137"/>
      <c r="G769" s="138"/>
    </row>
    <row r="770" spans="1:7" x14ac:dyDescent="0.2">
      <c r="A770" s="4" t="s">
        <v>12</v>
      </c>
      <c r="B770" s="4" t="s">
        <v>13</v>
      </c>
      <c r="C770" s="5" t="s">
        <v>14</v>
      </c>
      <c r="D770" s="15" t="s">
        <v>9</v>
      </c>
      <c r="E770" s="21" t="s">
        <v>10</v>
      </c>
      <c r="F770" s="22" t="s">
        <v>8</v>
      </c>
      <c r="G770" s="22" t="s">
        <v>4</v>
      </c>
    </row>
    <row r="771" spans="1:7" ht="24" x14ac:dyDescent="0.2">
      <c r="A771" s="10" t="str">
        <f>A501</f>
        <v>Pavilion Access</v>
      </c>
      <c r="B771" s="119" t="str">
        <f>B501</f>
        <v>Access &amp; egress to be DDA, BCA compliant</v>
      </c>
      <c r="C771" s="9" t="s">
        <v>335</v>
      </c>
      <c r="D771" s="9" t="s">
        <v>225</v>
      </c>
      <c r="E771" s="9"/>
      <c r="F771" s="9">
        <v>65000</v>
      </c>
      <c r="G771" s="25">
        <f t="shared" ref="G771:G785" si="125">SUM(E771:F771)</f>
        <v>65000</v>
      </c>
    </row>
    <row r="772" spans="1:7" ht="60" x14ac:dyDescent="0.2">
      <c r="A772" s="10" t="str">
        <f t="shared" ref="A772:A785" si="126">A502</f>
        <v>Changerooms (Home &amp; Away)</v>
      </c>
      <c r="B772" s="119" t="str">
        <f t="shared" ref="B772:B784" si="127">B502</f>
        <v>Provide 2 change rooms per playing field including bench seating and coat hooks
Area dependent on sport played at reserve</v>
      </c>
      <c r="C772" s="9" t="s">
        <v>212</v>
      </c>
      <c r="D772" s="9"/>
      <c r="E772" s="9"/>
      <c r="F772" s="9"/>
      <c r="G772" s="25">
        <f t="shared" si="125"/>
        <v>0</v>
      </c>
    </row>
    <row r="773" spans="1:7" ht="84" x14ac:dyDescent="0.2">
      <c r="A773" s="10" t="str">
        <f t="shared" si="126"/>
        <v>Amenities (players toilet/showers)</v>
      </c>
      <c r="B773" s="119" t="str">
        <f t="shared" si="127"/>
        <v>Provide 2 sets of player amenities per playing field. Exclusive access to adjacent shower area (3 cubicle shower per set). Exclusive access to adjacent toilet facilities with hand basin (3 pans/1 basin per set – no urinals)</v>
      </c>
      <c r="C773" s="9" t="s">
        <v>212</v>
      </c>
      <c r="D773" s="9" t="s">
        <v>244</v>
      </c>
      <c r="E773" s="9"/>
      <c r="F773" s="9"/>
      <c r="G773" s="25">
        <f t="shared" si="125"/>
        <v>0</v>
      </c>
    </row>
    <row r="774" spans="1:7" ht="60" x14ac:dyDescent="0.2">
      <c r="A774" s="10" t="str">
        <f t="shared" si="126"/>
        <v>Umpires room</v>
      </c>
      <c r="B774" s="119" t="str">
        <f t="shared" si="127"/>
        <v>1 lockable change room per facility including bench seating and coat hooks. Access within the building to lockable shower and lockable toilet with hand basin</v>
      </c>
      <c r="C774" s="9" t="s">
        <v>244</v>
      </c>
      <c r="D774" s="9" t="s">
        <v>244</v>
      </c>
      <c r="E774" s="9"/>
      <c r="F774" s="9"/>
      <c r="G774" s="25">
        <f t="shared" si="125"/>
        <v>0</v>
      </c>
    </row>
    <row r="775" spans="1:7" ht="48" x14ac:dyDescent="0.2">
      <c r="A775" s="10" t="str">
        <f t="shared" si="126"/>
        <v>First aid/medical room</v>
      </c>
      <c r="B775" s="119" t="str">
        <f t="shared" si="127"/>
        <v>Provision of sink/wash basin. Accessible emergency access. Positioned near change rooms. May be shared as office/ meeting room</v>
      </c>
      <c r="C775" s="9" t="s">
        <v>244</v>
      </c>
      <c r="D775" s="9" t="s">
        <v>244</v>
      </c>
      <c r="E775" s="9"/>
      <c r="F775" s="9"/>
      <c r="G775" s="25">
        <f t="shared" si="125"/>
        <v>0</v>
      </c>
    </row>
    <row r="776" spans="1:7" ht="48" x14ac:dyDescent="0.2">
      <c r="A776" s="10" t="str">
        <f t="shared" si="126"/>
        <v>Office/meeting room</v>
      </c>
      <c r="B776" s="119" t="str">
        <f t="shared" si="127"/>
        <v>Access to broadband internet and telecommunications. Appropriate shelving and computer space. May be shared as first aid/medical room</v>
      </c>
      <c r="C776" s="9" t="s">
        <v>212</v>
      </c>
      <c r="D776" s="9" t="s">
        <v>244</v>
      </c>
      <c r="E776" s="9"/>
      <c r="F776" s="9"/>
      <c r="G776" s="25">
        <f t="shared" si="125"/>
        <v>0</v>
      </c>
    </row>
    <row r="777" spans="1:7" ht="108" x14ac:dyDescent="0.2">
      <c r="A777" s="10" t="str">
        <f t="shared" si="126"/>
        <v>Kitchen/kiosk</v>
      </c>
      <c r="B777" s="119" t="str">
        <f t="shared" si="127"/>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777" s="9" t="s">
        <v>212</v>
      </c>
      <c r="D777" s="9" t="s">
        <v>244</v>
      </c>
      <c r="E777" s="9"/>
      <c r="F777" s="9"/>
      <c r="G777" s="25">
        <f t="shared" si="125"/>
        <v>0</v>
      </c>
    </row>
    <row r="778" spans="1:7" ht="36" x14ac:dyDescent="0.2">
      <c r="A778" s="10" t="str">
        <f t="shared" si="126"/>
        <v>Social area</v>
      </c>
      <c r="B778" s="119" t="str">
        <f t="shared" si="127"/>
        <v>Provision of interface with kitchen servery. Some undercover viewing area to reserve</v>
      </c>
      <c r="C778" s="9" t="s">
        <v>212</v>
      </c>
      <c r="D778" s="9" t="s">
        <v>244</v>
      </c>
      <c r="E778" s="9"/>
      <c r="F778" s="9"/>
      <c r="G778" s="25">
        <f t="shared" si="125"/>
        <v>0</v>
      </c>
    </row>
    <row r="779" spans="1:7" x14ac:dyDescent="0.2">
      <c r="A779" s="10" t="str">
        <f t="shared" si="126"/>
        <v>Storage</v>
      </c>
      <c r="B779" s="119" t="str">
        <f t="shared" si="127"/>
        <v>Adequate shelving and storage space</v>
      </c>
      <c r="C779" s="9" t="s">
        <v>212</v>
      </c>
      <c r="D779" s="9" t="s">
        <v>244</v>
      </c>
      <c r="E779" s="9"/>
      <c r="F779" s="9"/>
      <c r="G779" s="25">
        <f t="shared" si="125"/>
        <v>0</v>
      </c>
    </row>
    <row r="780" spans="1:7" ht="36" x14ac:dyDescent="0.2">
      <c r="A780" s="10" t="str">
        <f t="shared" si="126"/>
        <v>Internal/external public toilets</v>
      </c>
      <c r="B780" s="119" t="str">
        <f t="shared" si="127"/>
        <v>Access to male and female toilets or suitable unisex/family toilets with basin</v>
      </c>
      <c r="C780" s="9" t="s">
        <v>336</v>
      </c>
      <c r="D780" s="9" t="s">
        <v>162</v>
      </c>
      <c r="E780" s="9">
        <v>60000</v>
      </c>
      <c r="F780" s="9"/>
      <c r="G780" s="25">
        <f t="shared" si="125"/>
        <v>60000</v>
      </c>
    </row>
    <row r="781" spans="1:7" ht="24" x14ac:dyDescent="0.2">
      <c r="A781" s="10" t="str">
        <f t="shared" si="126"/>
        <v>Disabled toilet</v>
      </c>
      <c r="B781" s="119" t="str">
        <f t="shared" si="127"/>
        <v>Access to disabled toilet or suitable unisex/family  toilet with basin</v>
      </c>
      <c r="C781" s="9" t="s">
        <v>336</v>
      </c>
      <c r="D781" s="9" t="s">
        <v>162</v>
      </c>
      <c r="E781" s="9">
        <v>60000</v>
      </c>
      <c r="F781" s="9"/>
      <c r="G781" s="25">
        <f t="shared" si="125"/>
        <v>60000</v>
      </c>
    </row>
    <row r="782" spans="1:7" ht="36" x14ac:dyDescent="0.2">
      <c r="A782" s="10" t="str">
        <f t="shared" si="126"/>
        <v>Cleaners  Store</v>
      </c>
      <c r="B782" s="119" t="str">
        <f t="shared" si="127"/>
        <v>Provision of interface with kitchen servery. Some undercover viewing area to reserve</v>
      </c>
      <c r="C782" s="9" t="s">
        <v>244</v>
      </c>
      <c r="D782" s="9" t="s">
        <v>244</v>
      </c>
      <c r="E782" s="9"/>
      <c r="F782" s="9"/>
      <c r="G782" s="25">
        <f t="shared" si="125"/>
        <v>0</v>
      </c>
    </row>
    <row r="783" spans="1:7" x14ac:dyDescent="0.2">
      <c r="A783" s="10" t="str">
        <f t="shared" si="126"/>
        <v>Plant Room</v>
      </c>
      <c r="B783" s="119" t="str">
        <f t="shared" si="127"/>
        <v>Adequate shelving and storage space</v>
      </c>
      <c r="C783" s="9" t="s">
        <v>244</v>
      </c>
      <c r="D783" s="9" t="s">
        <v>244</v>
      </c>
      <c r="E783" s="9"/>
      <c r="F783" s="9"/>
      <c r="G783" s="25">
        <f t="shared" si="125"/>
        <v>0</v>
      </c>
    </row>
    <row r="784" spans="1:7" ht="24" x14ac:dyDescent="0.2">
      <c r="A784" s="10" t="str">
        <f t="shared" si="126"/>
        <v>Rubbish storage</v>
      </c>
      <c r="B784" s="119" t="str">
        <f t="shared" si="127"/>
        <v>Externally accessible and lockable to store rubbish/recycling</v>
      </c>
      <c r="C784" s="9" t="s">
        <v>244</v>
      </c>
      <c r="D784" s="9" t="s">
        <v>244</v>
      </c>
      <c r="E784" s="9"/>
      <c r="F784" s="9"/>
      <c r="G784" s="25">
        <f t="shared" si="125"/>
        <v>0</v>
      </c>
    </row>
    <row r="785" spans="1:7" ht="36" x14ac:dyDescent="0.2">
      <c r="A785" s="10" t="str">
        <f t="shared" si="126"/>
        <v>Spectator cover</v>
      </c>
      <c r="B785" s="119" t="str">
        <f>B767</f>
        <v>Adequate space for viewing with sufficient protection from inclement weather. Interface with kitchen servery</v>
      </c>
      <c r="C785" s="9" t="s">
        <v>314</v>
      </c>
      <c r="D785" s="9" t="s">
        <v>162</v>
      </c>
      <c r="E785" s="9">
        <v>10000</v>
      </c>
      <c r="F785" s="9">
        <v>35000</v>
      </c>
      <c r="G785" s="25">
        <f t="shared" si="125"/>
        <v>45000</v>
      </c>
    </row>
    <row r="786" spans="1:7" ht="15.75" thickBot="1" x14ac:dyDescent="0.25">
      <c r="A786" s="43"/>
      <c r="B786" s="44"/>
      <c r="C786" s="44"/>
      <c r="D786" s="45"/>
      <c r="E786" s="46">
        <f>SUM(E771:E785)</f>
        <v>130000</v>
      </c>
      <c r="F786" s="46">
        <f>SUM(F771:F785)</f>
        <v>100000</v>
      </c>
      <c r="G786" s="46">
        <f>SUM(G771:G785)</f>
        <v>230000</v>
      </c>
    </row>
    <row r="787" spans="1:7" ht="15.75" thickTop="1" x14ac:dyDescent="0.25">
      <c r="A787" s="109">
        <f>A769+1</f>
        <v>43</v>
      </c>
      <c r="B787" s="153" t="s">
        <v>91</v>
      </c>
      <c r="C787" s="154"/>
      <c r="D787" s="136" t="s">
        <v>49</v>
      </c>
      <c r="E787" s="137"/>
      <c r="F787" s="137"/>
      <c r="G787" s="138"/>
    </row>
    <row r="788" spans="1:7" x14ac:dyDescent="0.2">
      <c r="A788" s="4" t="s">
        <v>12</v>
      </c>
      <c r="B788" s="4" t="s">
        <v>13</v>
      </c>
      <c r="C788" s="5" t="s">
        <v>14</v>
      </c>
      <c r="D788" s="15" t="s">
        <v>9</v>
      </c>
      <c r="E788" s="21" t="s">
        <v>10</v>
      </c>
      <c r="F788" s="22" t="s">
        <v>8</v>
      </c>
      <c r="G788" s="22" t="s">
        <v>4</v>
      </c>
    </row>
    <row r="789" spans="1:7" ht="24" x14ac:dyDescent="0.2">
      <c r="A789" s="10" t="str">
        <f>A771</f>
        <v>Pavilion Access</v>
      </c>
      <c r="B789" s="119" t="str">
        <f>B771</f>
        <v>Access &amp; egress to be DDA, BCA compliant</v>
      </c>
      <c r="C789" s="9" t="s">
        <v>212</v>
      </c>
      <c r="D789" s="9" t="s">
        <v>244</v>
      </c>
      <c r="E789" s="9"/>
      <c r="F789" s="9"/>
      <c r="G789" s="25">
        <f t="shared" ref="G789:G803" si="128">SUM(E789:F789)</f>
        <v>0</v>
      </c>
    </row>
    <row r="790" spans="1:7" ht="60" x14ac:dyDescent="0.2">
      <c r="A790" s="10" t="str">
        <f t="shared" ref="A790:A803" si="129">A772</f>
        <v>Changerooms (Home &amp; Away)</v>
      </c>
      <c r="B790" s="119" t="str">
        <f t="shared" ref="B790:B803" si="130">B772</f>
        <v>Provide 2 change rooms per playing field including bench seating and coat hooks
Area dependent on sport played at reserve</v>
      </c>
      <c r="C790" s="9" t="s">
        <v>325</v>
      </c>
      <c r="D790" s="9" t="s">
        <v>162</v>
      </c>
      <c r="E790" s="9">
        <v>10000</v>
      </c>
      <c r="F790" s="9"/>
      <c r="G790" s="25">
        <f t="shared" si="128"/>
        <v>10000</v>
      </c>
    </row>
    <row r="791" spans="1:7" ht="84" x14ac:dyDescent="0.2">
      <c r="A791" s="10" t="str">
        <f t="shared" si="129"/>
        <v>Amenities (players toilet/showers)</v>
      </c>
      <c r="B791" s="119" t="str">
        <f t="shared" si="130"/>
        <v>Provide 2 sets of player amenities per playing field. Exclusive access to adjacent shower area (3 cubicle shower per set). Exclusive access to adjacent toilet facilities with hand basin (3 pans/1 basin per set – no urinals)</v>
      </c>
      <c r="C791" s="9" t="s">
        <v>325</v>
      </c>
      <c r="D791" s="9" t="s">
        <v>162</v>
      </c>
      <c r="E791" s="9">
        <v>10000</v>
      </c>
      <c r="F791" s="9"/>
      <c r="G791" s="25">
        <f t="shared" si="128"/>
        <v>10000</v>
      </c>
    </row>
    <row r="792" spans="1:7" ht="60" x14ac:dyDescent="0.2">
      <c r="A792" s="10" t="str">
        <f t="shared" si="129"/>
        <v>Umpires room</v>
      </c>
      <c r="B792" s="119" t="str">
        <f t="shared" si="130"/>
        <v>1 lockable change room per facility including bench seating and coat hooks. Access within the building to lockable shower and lockable toilet with hand basin</v>
      </c>
      <c r="C792" s="9" t="s">
        <v>244</v>
      </c>
      <c r="D792" s="9" t="s">
        <v>244</v>
      </c>
      <c r="E792" s="9"/>
      <c r="F792" s="9"/>
      <c r="G792" s="25">
        <f t="shared" si="128"/>
        <v>0</v>
      </c>
    </row>
    <row r="793" spans="1:7" ht="48" x14ac:dyDescent="0.2">
      <c r="A793" s="10" t="str">
        <f t="shared" si="129"/>
        <v>First aid/medical room</v>
      </c>
      <c r="B793" s="119" t="str">
        <f t="shared" si="130"/>
        <v>Provision of sink/wash basin. Accessible emergency access. Positioned near change rooms. May be shared as office/ meeting room</v>
      </c>
      <c r="C793" s="9" t="s">
        <v>244</v>
      </c>
      <c r="D793" s="9" t="s">
        <v>244</v>
      </c>
      <c r="E793" s="9"/>
      <c r="F793" s="9"/>
      <c r="G793" s="25">
        <f t="shared" si="128"/>
        <v>0</v>
      </c>
    </row>
    <row r="794" spans="1:7" ht="48" x14ac:dyDescent="0.2">
      <c r="A794" s="10" t="str">
        <f t="shared" si="129"/>
        <v>Office/meeting room</v>
      </c>
      <c r="B794" s="119" t="str">
        <f t="shared" si="130"/>
        <v>Access to broadband internet and telecommunications. Appropriate shelving and computer space. May be shared as first aid/medical room</v>
      </c>
      <c r="C794" s="9" t="s">
        <v>212</v>
      </c>
      <c r="D794" s="9" t="s">
        <v>244</v>
      </c>
      <c r="E794" s="9"/>
      <c r="F794" s="9"/>
      <c r="G794" s="25">
        <f t="shared" si="128"/>
        <v>0</v>
      </c>
    </row>
    <row r="795" spans="1:7" ht="108" x14ac:dyDescent="0.2">
      <c r="A795" s="10" t="str">
        <f t="shared" si="129"/>
        <v>Kitchen/kiosk</v>
      </c>
      <c r="B795" s="119" t="str">
        <f t="shared" si="130"/>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795" s="9" t="s">
        <v>212</v>
      </c>
      <c r="D795" s="9" t="s">
        <v>244</v>
      </c>
      <c r="E795" s="9"/>
      <c r="F795" s="9"/>
      <c r="G795" s="25">
        <f t="shared" si="128"/>
        <v>0</v>
      </c>
    </row>
    <row r="796" spans="1:7" ht="36" x14ac:dyDescent="0.2">
      <c r="A796" s="10" t="str">
        <f t="shared" si="129"/>
        <v>Social area</v>
      </c>
      <c r="B796" s="119" t="str">
        <f t="shared" si="130"/>
        <v>Provision of interface with kitchen servery. Some undercover viewing area to reserve</v>
      </c>
      <c r="C796" s="9" t="s">
        <v>325</v>
      </c>
      <c r="D796" s="9" t="s">
        <v>162</v>
      </c>
      <c r="E796" s="9">
        <v>25000</v>
      </c>
      <c r="F796" s="9"/>
      <c r="G796" s="25">
        <f t="shared" si="128"/>
        <v>25000</v>
      </c>
    </row>
    <row r="797" spans="1:7" x14ac:dyDescent="0.2">
      <c r="A797" s="10" t="str">
        <f t="shared" si="129"/>
        <v>Storage</v>
      </c>
      <c r="B797" s="119" t="str">
        <f t="shared" si="130"/>
        <v>Adequate shelving and storage space</v>
      </c>
      <c r="C797" s="9" t="s">
        <v>212</v>
      </c>
      <c r="D797" s="9" t="s">
        <v>244</v>
      </c>
      <c r="E797" s="9"/>
      <c r="F797" s="9"/>
      <c r="G797" s="25">
        <f t="shared" si="128"/>
        <v>0</v>
      </c>
    </row>
    <row r="798" spans="1:7" ht="36" x14ac:dyDescent="0.2">
      <c r="A798" s="10" t="str">
        <f t="shared" si="129"/>
        <v>Internal/external public toilets</v>
      </c>
      <c r="B798" s="119" t="str">
        <f t="shared" si="130"/>
        <v>Access to male and female toilets or suitable unisex/family toilets with basin</v>
      </c>
      <c r="C798" s="9" t="s">
        <v>325</v>
      </c>
      <c r="D798" s="9" t="s">
        <v>162</v>
      </c>
      <c r="E798" s="9">
        <v>10000</v>
      </c>
      <c r="F798" s="9"/>
      <c r="G798" s="25">
        <f t="shared" si="128"/>
        <v>10000</v>
      </c>
    </row>
    <row r="799" spans="1:7" ht="24" x14ac:dyDescent="0.2">
      <c r="A799" s="10" t="str">
        <f t="shared" si="129"/>
        <v>Disabled toilet</v>
      </c>
      <c r="B799" s="119" t="str">
        <f t="shared" si="130"/>
        <v>Access to disabled toilet or suitable unisex/family  toilet with basin</v>
      </c>
      <c r="C799" s="9" t="s">
        <v>359</v>
      </c>
      <c r="D799" s="9" t="s">
        <v>162</v>
      </c>
      <c r="E799" s="9">
        <v>30000</v>
      </c>
      <c r="F799" s="9"/>
      <c r="G799" s="25">
        <f t="shared" si="128"/>
        <v>30000</v>
      </c>
    </row>
    <row r="800" spans="1:7" ht="36" x14ac:dyDescent="0.2">
      <c r="A800" s="10" t="str">
        <f t="shared" si="129"/>
        <v>Cleaners  Store</v>
      </c>
      <c r="B800" s="119" t="str">
        <f t="shared" si="130"/>
        <v>Provision of interface with kitchen servery. Some undercover viewing area to reserve</v>
      </c>
      <c r="C800" s="9" t="s">
        <v>244</v>
      </c>
      <c r="D800" s="9" t="s">
        <v>244</v>
      </c>
      <c r="E800" s="9"/>
      <c r="F800" s="9"/>
      <c r="G800" s="25">
        <f t="shared" si="128"/>
        <v>0</v>
      </c>
    </row>
    <row r="801" spans="1:7" x14ac:dyDescent="0.2">
      <c r="A801" s="10" t="str">
        <f t="shared" si="129"/>
        <v>Plant Room</v>
      </c>
      <c r="B801" s="119" t="str">
        <f t="shared" si="130"/>
        <v>Adequate shelving and storage space</v>
      </c>
      <c r="C801" s="9" t="s">
        <v>244</v>
      </c>
      <c r="D801" s="9" t="s">
        <v>244</v>
      </c>
      <c r="E801" s="9"/>
      <c r="F801" s="9"/>
      <c r="G801" s="25">
        <f t="shared" si="128"/>
        <v>0</v>
      </c>
    </row>
    <row r="802" spans="1:7" ht="24" x14ac:dyDescent="0.2">
      <c r="A802" s="10" t="str">
        <f t="shared" si="129"/>
        <v>Rubbish storage</v>
      </c>
      <c r="B802" s="119" t="str">
        <f t="shared" si="130"/>
        <v>Externally accessible and lockable to store rubbish/recycling</v>
      </c>
      <c r="C802" s="9" t="s">
        <v>244</v>
      </c>
      <c r="D802" s="9" t="s">
        <v>244</v>
      </c>
      <c r="E802" s="9"/>
      <c r="F802" s="9"/>
      <c r="G802" s="25">
        <f t="shared" si="128"/>
        <v>0</v>
      </c>
    </row>
    <row r="803" spans="1:7" ht="36" x14ac:dyDescent="0.2">
      <c r="A803" s="10" t="str">
        <f t="shared" si="129"/>
        <v>Spectator cover</v>
      </c>
      <c r="B803" s="119" t="str">
        <f t="shared" si="130"/>
        <v>Adequate space for viewing with sufficient protection from inclement weather. Interface with kitchen servery</v>
      </c>
      <c r="C803" s="9" t="s">
        <v>212</v>
      </c>
      <c r="D803" s="9" t="s">
        <v>244</v>
      </c>
      <c r="E803" s="9"/>
      <c r="F803" s="9"/>
      <c r="G803" s="25">
        <f t="shared" si="128"/>
        <v>0</v>
      </c>
    </row>
    <row r="804" spans="1:7" ht="15.75" thickBot="1" x14ac:dyDescent="0.25">
      <c r="A804" s="43"/>
      <c r="B804" s="44"/>
      <c r="C804" s="44"/>
      <c r="D804" s="45"/>
      <c r="E804" s="46">
        <f>SUM(E789:E803)</f>
        <v>85000</v>
      </c>
      <c r="F804" s="46">
        <f>SUM(F789:F803)</f>
        <v>0</v>
      </c>
      <c r="G804" s="46">
        <f>SUM(G789:G803)</f>
        <v>85000</v>
      </c>
    </row>
    <row r="805" spans="1:7" ht="15.75" thickTop="1" x14ac:dyDescent="0.25">
      <c r="A805" s="109">
        <f>A787+1</f>
        <v>44</v>
      </c>
      <c r="B805" s="149" t="s">
        <v>92</v>
      </c>
      <c r="C805" s="150"/>
      <c r="D805" s="136" t="s">
        <v>49</v>
      </c>
      <c r="E805" s="137"/>
      <c r="F805" s="137"/>
      <c r="G805" s="138"/>
    </row>
    <row r="806" spans="1:7" x14ac:dyDescent="0.2">
      <c r="A806" s="4" t="s">
        <v>12</v>
      </c>
      <c r="B806" s="4" t="s">
        <v>13</v>
      </c>
      <c r="C806" s="5" t="s">
        <v>14</v>
      </c>
      <c r="D806" s="15" t="s">
        <v>9</v>
      </c>
      <c r="E806" s="21" t="s">
        <v>10</v>
      </c>
      <c r="F806" s="22" t="s">
        <v>8</v>
      </c>
      <c r="G806" s="22" t="s">
        <v>4</v>
      </c>
    </row>
    <row r="807" spans="1:7" ht="24" x14ac:dyDescent="0.2">
      <c r="A807" s="10" t="str">
        <f>A537</f>
        <v>Pavilion Access</v>
      </c>
      <c r="B807" s="119" t="str">
        <f>B537</f>
        <v>Access &amp; egress to be DDA, BCA compliant</v>
      </c>
      <c r="C807" s="36" t="s">
        <v>360</v>
      </c>
      <c r="D807" s="38" t="s">
        <v>162</v>
      </c>
      <c r="E807" s="24">
        <v>30000</v>
      </c>
      <c r="G807" s="25">
        <f>SUM(E807:E807)</f>
        <v>30000</v>
      </c>
    </row>
    <row r="808" spans="1:7" ht="60" x14ac:dyDescent="0.2">
      <c r="A808" s="10" t="str">
        <f t="shared" ref="A808:A821" si="131">A538</f>
        <v>Changerooms (Home &amp; Away)</v>
      </c>
      <c r="B808" s="119" t="str">
        <f t="shared" ref="B808:B820" si="132">B538</f>
        <v>Provide 2 change rooms per playing field including bench seating and coat hooks
Area dependent on sport played at reserve</v>
      </c>
      <c r="C808" s="36" t="s">
        <v>351</v>
      </c>
      <c r="D808" s="38" t="s">
        <v>162</v>
      </c>
      <c r="E808" s="23">
        <v>10000</v>
      </c>
      <c r="F808" s="24"/>
      <c r="G808" s="25">
        <f t="shared" ref="G808:G821" si="133">SUM(E808:F808)</f>
        <v>10000</v>
      </c>
    </row>
    <row r="809" spans="1:7" ht="84" x14ac:dyDescent="0.2">
      <c r="A809" s="10" t="str">
        <f t="shared" si="131"/>
        <v>Amenities (players toilet/showers)</v>
      </c>
      <c r="B809" s="119" t="str">
        <f t="shared" si="132"/>
        <v>Provide 2 sets of player amenities per playing field. Exclusive access to adjacent shower area (3 cubicle shower per set). Exclusive access to adjacent toilet facilities with hand basin (3 pans/1 basin per set – no urinals)</v>
      </c>
      <c r="C809" s="36" t="s">
        <v>351</v>
      </c>
      <c r="D809" s="38" t="s">
        <v>162</v>
      </c>
      <c r="E809" s="23">
        <v>10000</v>
      </c>
      <c r="F809" s="24"/>
      <c r="G809" s="25">
        <f t="shared" si="133"/>
        <v>10000</v>
      </c>
    </row>
    <row r="810" spans="1:7" ht="60" x14ac:dyDescent="0.2">
      <c r="A810" s="10" t="str">
        <f t="shared" si="131"/>
        <v>Umpires room</v>
      </c>
      <c r="B810" s="119" t="str">
        <f t="shared" si="132"/>
        <v>1 lockable change room per facility including bench seating and coat hooks. Access within the building to lockable shower and lockable toilet with hand basin</v>
      </c>
      <c r="C810" s="36" t="s">
        <v>244</v>
      </c>
      <c r="D810" s="38" t="s">
        <v>244</v>
      </c>
      <c r="E810" s="23"/>
      <c r="F810" s="24"/>
      <c r="G810" s="25">
        <f t="shared" si="133"/>
        <v>0</v>
      </c>
    </row>
    <row r="811" spans="1:7" ht="48" x14ac:dyDescent="0.2">
      <c r="A811" s="10" t="str">
        <f t="shared" si="131"/>
        <v>First aid/medical room</v>
      </c>
      <c r="B811" s="119" t="str">
        <f t="shared" si="132"/>
        <v>Provision of sink/wash basin. Accessible emergency access. Positioned near change rooms. May be shared as office/ meeting room</v>
      </c>
      <c r="C811" s="36" t="s">
        <v>244</v>
      </c>
      <c r="D811" s="38" t="s">
        <v>244</v>
      </c>
      <c r="E811" s="23"/>
      <c r="F811" s="24"/>
      <c r="G811" s="25">
        <f t="shared" si="133"/>
        <v>0</v>
      </c>
    </row>
    <row r="812" spans="1:7" ht="48" x14ac:dyDescent="0.2">
      <c r="A812" s="10" t="str">
        <f t="shared" si="131"/>
        <v>Office/meeting room</v>
      </c>
      <c r="B812" s="119" t="str">
        <f t="shared" si="132"/>
        <v>Access to broadband internet and telecommunications. Appropriate shelving and computer space. May be shared as first aid/medical room</v>
      </c>
      <c r="C812" s="36" t="s">
        <v>212</v>
      </c>
      <c r="D812" s="38" t="s">
        <v>244</v>
      </c>
      <c r="E812" s="23"/>
      <c r="F812" s="24"/>
      <c r="G812" s="25">
        <f t="shared" si="133"/>
        <v>0</v>
      </c>
    </row>
    <row r="813" spans="1:7" ht="108" x14ac:dyDescent="0.2">
      <c r="A813" s="10" t="str">
        <f t="shared" si="131"/>
        <v>Kitchen/kiosk</v>
      </c>
      <c r="B813" s="119" t="str">
        <f t="shared" si="132"/>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813" s="9" t="s">
        <v>356</v>
      </c>
      <c r="D813" s="9" t="s">
        <v>162</v>
      </c>
      <c r="E813" s="9">
        <v>35000</v>
      </c>
      <c r="F813" s="9"/>
      <c r="G813" s="25">
        <f t="shared" si="133"/>
        <v>35000</v>
      </c>
    </row>
    <row r="814" spans="1:7" ht="36" x14ac:dyDescent="0.2">
      <c r="A814" s="10" t="str">
        <f t="shared" si="131"/>
        <v>Social area</v>
      </c>
      <c r="B814" s="119" t="str">
        <f t="shared" si="132"/>
        <v>Provision of interface with kitchen servery. Some undercover viewing area to reserve</v>
      </c>
      <c r="C814" s="36" t="s">
        <v>351</v>
      </c>
      <c r="D814" s="38" t="s">
        <v>162</v>
      </c>
      <c r="E814" s="23">
        <v>15000</v>
      </c>
      <c r="F814" s="24"/>
      <c r="G814" s="25">
        <f t="shared" si="133"/>
        <v>15000</v>
      </c>
    </row>
    <row r="815" spans="1:7" x14ac:dyDescent="0.2">
      <c r="A815" s="10" t="str">
        <f t="shared" si="131"/>
        <v>Storage</v>
      </c>
      <c r="B815" s="119" t="str">
        <f t="shared" si="132"/>
        <v>Adequate shelving and storage space</v>
      </c>
      <c r="C815" s="36" t="s">
        <v>212</v>
      </c>
      <c r="D815" s="38" t="s">
        <v>244</v>
      </c>
      <c r="E815" s="23"/>
      <c r="F815" s="24"/>
      <c r="G815" s="25">
        <f t="shared" si="133"/>
        <v>0</v>
      </c>
    </row>
    <row r="816" spans="1:7" ht="36" x14ac:dyDescent="0.2">
      <c r="A816" s="10" t="str">
        <f t="shared" si="131"/>
        <v>Internal/external public toilets</v>
      </c>
      <c r="B816" s="119" t="str">
        <f t="shared" si="132"/>
        <v>Access to male and female toilets or suitable unisex/family toilets with basin</v>
      </c>
      <c r="C816" s="36" t="s">
        <v>351</v>
      </c>
      <c r="D816" s="38" t="s">
        <v>162</v>
      </c>
      <c r="E816" s="23">
        <v>30000</v>
      </c>
      <c r="F816" s="24"/>
      <c r="G816" s="25">
        <f t="shared" si="133"/>
        <v>30000</v>
      </c>
    </row>
    <row r="817" spans="1:7" ht="24" x14ac:dyDescent="0.2">
      <c r="A817" s="10" t="str">
        <f t="shared" si="131"/>
        <v>Disabled toilet</v>
      </c>
      <c r="B817" s="119" t="str">
        <f t="shared" si="132"/>
        <v>Access to disabled toilet or suitable unisex/family  toilet with basin</v>
      </c>
      <c r="C817" s="36" t="s">
        <v>241</v>
      </c>
      <c r="D817" s="38" t="s">
        <v>225</v>
      </c>
      <c r="E817" s="23">
        <v>30000</v>
      </c>
      <c r="F817" s="24"/>
      <c r="G817" s="25">
        <f t="shared" si="133"/>
        <v>30000</v>
      </c>
    </row>
    <row r="818" spans="1:7" ht="36" x14ac:dyDescent="0.2">
      <c r="A818" s="10" t="str">
        <f t="shared" si="131"/>
        <v>Cleaners  Store</v>
      </c>
      <c r="B818" s="119" t="str">
        <f t="shared" si="132"/>
        <v>Provision of interface with kitchen servery. Some undercover viewing area to reserve</v>
      </c>
      <c r="C818" s="36" t="s">
        <v>244</v>
      </c>
      <c r="D818" s="38" t="s">
        <v>244</v>
      </c>
      <c r="E818" s="23"/>
      <c r="F818" s="24"/>
      <c r="G818" s="25">
        <f t="shared" si="133"/>
        <v>0</v>
      </c>
    </row>
    <row r="819" spans="1:7" x14ac:dyDescent="0.2">
      <c r="A819" s="10" t="str">
        <f t="shared" si="131"/>
        <v>Plant Room</v>
      </c>
      <c r="B819" s="119" t="str">
        <f t="shared" si="132"/>
        <v>Adequate shelving and storage space</v>
      </c>
      <c r="C819" s="36" t="s">
        <v>244</v>
      </c>
      <c r="D819" s="38" t="s">
        <v>244</v>
      </c>
      <c r="E819" s="23"/>
      <c r="F819" s="24"/>
      <c r="G819" s="25">
        <f t="shared" si="133"/>
        <v>0</v>
      </c>
    </row>
    <row r="820" spans="1:7" ht="24" x14ac:dyDescent="0.2">
      <c r="A820" s="10" t="str">
        <f t="shared" si="131"/>
        <v>Rubbish storage</v>
      </c>
      <c r="B820" s="119" t="str">
        <f t="shared" si="132"/>
        <v>Externally accessible and lockable to store rubbish/recycling</v>
      </c>
      <c r="C820" s="36" t="s">
        <v>244</v>
      </c>
      <c r="D820" s="38" t="s">
        <v>244</v>
      </c>
      <c r="E820" s="23"/>
      <c r="F820" s="24"/>
      <c r="G820" s="25">
        <f t="shared" si="133"/>
        <v>0</v>
      </c>
    </row>
    <row r="821" spans="1:7" ht="36" x14ac:dyDescent="0.2">
      <c r="A821" s="10" t="str">
        <f t="shared" si="131"/>
        <v>Spectator cover</v>
      </c>
      <c r="B821" s="119" t="str">
        <f>B803</f>
        <v>Adequate space for viewing with sufficient protection from inclement weather. Interface with kitchen servery</v>
      </c>
      <c r="C821" s="36" t="s">
        <v>212</v>
      </c>
      <c r="D821" s="38" t="s">
        <v>244</v>
      </c>
      <c r="E821" s="23"/>
      <c r="F821" s="24"/>
      <c r="G821" s="25">
        <f t="shared" si="133"/>
        <v>0</v>
      </c>
    </row>
    <row r="822" spans="1:7" ht="15.75" thickBot="1" x14ac:dyDescent="0.25">
      <c r="A822" s="43"/>
      <c r="B822" s="44"/>
      <c r="C822" s="44"/>
      <c r="D822" s="45"/>
      <c r="E822" s="46">
        <f>SUM(E807:E821)</f>
        <v>160000</v>
      </c>
      <c r="F822" s="46">
        <f>SUM(F807:F821)</f>
        <v>0</v>
      </c>
      <c r="G822" s="46">
        <f>SUM(G807:G821)</f>
        <v>160000</v>
      </c>
    </row>
    <row r="823" spans="1:7" ht="15.75" thickTop="1" x14ac:dyDescent="0.25">
      <c r="A823" s="109">
        <f>A805+1</f>
        <v>45</v>
      </c>
      <c r="B823" s="145" t="s">
        <v>93</v>
      </c>
      <c r="C823" s="146"/>
      <c r="D823" s="136" t="s">
        <v>49</v>
      </c>
      <c r="E823" s="137"/>
      <c r="F823" s="137"/>
      <c r="G823" s="138"/>
    </row>
    <row r="824" spans="1:7" x14ac:dyDescent="0.2">
      <c r="A824" s="4" t="s">
        <v>12</v>
      </c>
      <c r="B824" s="4" t="s">
        <v>13</v>
      </c>
      <c r="C824" s="5" t="s">
        <v>14</v>
      </c>
      <c r="D824" s="15" t="s">
        <v>9</v>
      </c>
      <c r="E824" s="21" t="s">
        <v>10</v>
      </c>
      <c r="F824" s="22" t="s">
        <v>8</v>
      </c>
      <c r="G824" s="22" t="s">
        <v>4</v>
      </c>
    </row>
    <row r="825" spans="1:7" ht="24" x14ac:dyDescent="0.2">
      <c r="A825" s="10" t="str">
        <f>A735</f>
        <v>Pavilion Access</v>
      </c>
      <c r="B825" s="119" t="str">
        <f>B735</f>
        <v>Access &amp; egress to be DDA, BCA compliant</v>
      </c>
      <c r="C825" s="9" t="s">
        <v>329</v>
      </c>
      <c r="D825" s="9" t="s">
        <v>225</v>
      </c>
      <c r="E825" s="9"/>
      <c r="F825" s="9">
        <v>20000</v>
      </c>
      <c r="G825" s="25">
        <f t="shared" ref="G825:G839" si="134">SUM(E825:F825)</f>
        <v>20000</v>
      </c>
    </row>
    <row r="826" spans="1:7" ht="60" x14ac:dyDescent="0.2">
      <c r="A826" s="10" t="str">
        <f t="shared" ref="A826:A839" si="135">A736</f>
        <v>Changerooms (Home &amp; Away)</v>
      </c>
      <c r="B826" s="119" t="str">
        <f t="shared" ref="B826:B838" si="136">B736</f>
        <v>Provide 2 change rooms per playing field including bench seating and coat hooks
Area dependent on sport played at reserve</v>
      </c>
      <c r="C826" s="9" t="s">
        <v>305</v>
      </c>
      <c r="D826" s="9" t="s">
        <v>225</v>
      </c>
      <c r="E826" s="9"/>
      <c r="F826" s="9">
        <v>40000</v>
      </c>
      <c r="G826" s="25">
        <f t="shared" si="134"/>
        <v>40000</v>
      </c>
    </row>
    <row r="827" spans="1:7" ht="84" x14ac:dyDescent="0.2">
      <c r="A827" s="10" t="str">
        <f t="shared" si="135"/>
        <v>Amenities (players toilet/showers)</v>
      </c>
      <c r="B827" s="119" t="str">
        <f t="shared" si="136"/>
        <v>Provide 2 sets of player amenities per playing field. Exclusive access to adjacent shower area (3 cubicle shower per set). Exclusive access to adjacent toilet facilities with hand basin (3 pans/1 basin per set – no urinals)</v>
      </c>
      <c r="C827" s="9" t="s">
        <v>305</v>
      </c>
      <c r="D827" s="9" t="s">
        <v>225</v>
      </c>
      <c r="E827" s="9"/>
      <c r="F827" s="9">
        <v>100000</v>
      </c>
      <c r="G827" s="25">
        <f t="shared" si="134"/>
        <v>100000</v>
      </c>
    </row>
    <row r="828" spans="1:7" ht="60" x14ac:dyDescent="0.2">
      <c r="A828" s="10" t="str">
        <f t="shared" si="135"/>
        <v>Umpires room</v>
      </c>
      <c r="B828" s="119" t="str">
        <f t="shared" si="136"/>
        <v>1 lockable change room per facility including bench seating and coat hooks. Access within the building to lockable shower and lockable toilet with hand basin</v>
      </c>
      <c r="C828" s="9" t="s">
        <v>244</v>
      </c>
      <c r="D828" s="9" t="s">
        <v>244</v>
      </c>
      <c r="E828" s="9"/>
      <c r="F828" s="9"/>
      <c r="G828" s="25">
        <f t="shared" si="134"/>
        <v>0</v>
      </c>
    </row>
    <row r="829" spans="1:7" ht="48" x14ac:dyDescent="0.2">
      <c r="A829" s="10" t="str">
        <f t="shared" si="135"/>
        <v>First aid/medical room</v>
      </c>
      <c r="B829" s="119" t="str">
        <f t="shared" si="136"/>
        <v>Provision of sink/wash basin. Accessible emergency access. Positioned near change rooms. May be shared as office/ meeting room</v>
      </c>
      <c r="C829" s="9" t="s">
        <v>305</v>
      </c>
      <c r="D829" s="9" t="s">
        <v>162</v>
      </c>
      <c r="E829" s="9"/>
      <c r="F829" s="9">
        <v>40000</v>
      </c>
      <c r="G829" s="25">
        <f t="shared" si="134"/>
        <v>40000</v>
      </c>
    </row>
    <row r="830" spans="1:7" ht="48" x14ac:dyDescent="0.2">
      <c r="A830" s="10" t="str">
        <f t="shared" si="135"/>
        <v>Office/meeting room</v>
      </c>
      <c r="B830" s="119" t="str">
        <f t="shared" si="136"/>
        <v>Access to broadband internet and telecommunications. Appropriate shelving and computer space. May be shared as first aid/medical room</v>
      </c>
      <c r="C830" s="9" t="s">
        <v>244</v>
      </c>
      <c r="D830" s="9" t="s">
        <v>244</v>
      </c>
      <c r="E830" s="9"/>
      <c r="F830" s="9"/>
      <c r="G830" s="25">
        <f t="shared" si="134"/>
        <v>0</v>
      </c>
    </row>
    <row r="831" spans="1:7" ht="108" x14ac:dyDescent="0.2">
      <c r="A831" s="10" t="str">
        <f t="shared" si="135"/>
        <v>Kitchen/kiosk</v>
      </c>
      <c r="B831" s="119" t="str">
        <f t="shared" si="136"/>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831" s="9" t="s">
        <v>305</v>
      </c>
      <c r="D831" s="9" t="s">
        <v>162</v>
      </c>
      <c r="E831" s="9">
        <v>10000</v>
      </c>
      <c r="F831" s="9">
        <v>45000</v>
      </c>
      <c r="G831" s="25">
        <f t="shared" si="134"/>
        <v>55000</v>
      </c>
    </row>
    <row r="832" spans="1:7" ht="36" x14ac:dyDescent="0.2">
      <c r="A832" s="10" t="str">
        <f t="shared" si="135"/>
        <v>Social area</v>
      </c>
      <c r="B832" s="119" t="str">
        <f t="shared" si="136"/>
        <v>Provision of interface with kitchen servery. Some undercover viewing area to reserve</v>
      </c>
      <c r="C832" s="9" t="s">
        <v>330</v>
      </c>
      <c r="D832" s="9" t="s">
        <v>162</v>
      </c>
      <c r="E832" s="9">
        <v>20000</v>
      </c>
      <c r="F832" s="9">
        <v>80000</v>
      </c>
      <c r="G832" s="25">
        <f t="shared" si="134"/>
        <v>100000</v>
      </c>
    </row>
    <row r="833" spans="1:7" x14ac:dyDescent="0.2">
      <c r="A833" s="10" t="str">
        <f t="shared" si="135"/>
        <v>Storage</v>
      </c>
      <c r="B833" s="119" t="str">
        <f t="shared" si="136"/>
        <v>Adequate shelving and storage space</v>
      </c>
      <c r="C833" s="9" t="s">
        <v>305</v>
      </c>
      <c r="D833" s="9" t="s">
        <v>162</v>
      </c>
      <c r="E833" s="9">
        <v>10000</v>
      </c>
      <c r="F833" s="9"/>
      <c r="G833" s="25">
        <f t="shared" si="134"/>
        <v>10000</v>
      </c>
    </row>
    <row r="834" spans="1:7" ht="36" x14ac:dyDescent="0.2">
      <c r="A834" s="10" t="str">
        <f t="shared" si="135"/>
        <v>Internal/external public toilets</v>
      </c>
      <c r="B834" s="119" t="str">
        <f t="shared" si="136"/>
        <v>Access to male and female toilets or suitable unisex/family toilets with basin</v>
      </c>
      <c r="C834" s="9" t="s">
        <v>305</v>
      </c>
      <c r="D834" s="9" t="s">
        <v>225</v>
      </c>
      <c r="E834" s="9"/>
      <c r="F834" s="9">
        <v>60000</v>
      </c>
      <c r="G834" s="25">
        <f t="shared" si="134"/>
        <v>60000</v>
      </c>
    </row>
    <row r="835" spans="1:7" ht="24" x14ac:dyDescent="0.2">
      <c r="A835" s="10" t="str">
        <f t="shared" si="135"/>
        <v>Disabled toilet</v>
      </c>
      <c r="B835" s="119" t="str">
        <f t="shared" si="136"/>
        <v>Access to disabled toilet or suitable unisex/family  toilet with basin</v>
      </c>
      <c r="C835" s="9" t="s">
        <v>305</v>
      </c>
      <c r="D835" s="9" t="s">
        <v>225</v>
      </c>
      <c r="E835" s="9"/>
      <c r="F835" s="9">
        <v>60000</v>
      </c>
      <c r="G835" s="25">
        <f t="shared" si="134"/>
        <v>60000</v>
      </c>
    </row>
    <row r="836" spans="1:7" ht="36" x14ac:dyDescent="0.2">
      <c r="A836" s="10" t="str">
        <f t="shared" si="135"/>
        <v>Cleaners  Store</v>
      </c>
      <c r="B836" s="119" t="str">
        <f t="shared" si="136"/>
        <v>Provision of interface with kitchen servery. Some undercover viewing area to reserve</v>
      </c>
      <c r="C836" s="9" t="s">
        <v>244</v>
      </c>
      <c r="D836" s="9" t="s">
        <v>244</v>
      </c>
      <c r="E836" s="9"/>
      <c r="F836" s="9"/>
      <c r="G836" s="25">
        <f t="shared" si="134"/>
        <v>0</v>
      </c>
    </row>
    <row r="837" spans="1:7" x14ac:dyDescent="0.2">
      <c r="A837" s="10" t="str">
        <f t="shared" si="135"/>
        <v>Plant Room</v>
      </c>
      <c r="B837" s="119" t="str">
        <f t="shared" si="136"/>
        <v>Adequate shelving and storage space</v>
      </c>
      <c r="C837" s="9" t="s">
        <v>244</v>
      </c>
      <c r="D837" s="9" t="s">
        <v>244</v>
      </c>
      <c r="E837" s="9"/>
      <c r="F837" s="9"/>
      <c r="G837" s="25">
        <f t="shared" si="134"/>
        <v>0</v>
      </c>
    </row>
    <row r="838" spans="1:7" ht="24" x14ac:dyDescent="0.2">
      <c r="A838" s="10" t="str">
        <f t="shared" si="135"/>
        <v>Rubbish storage</v>
      </c>
      <c r="B838" s="119" t="str">
        <f t="shared" si="136"/>
        <v>Externally accessible and lockable to store rubbish/recycling</v>
      </c>
      <c r="C838" s="9" t="s">
        <v>305</v>
      </c>
      <c r="D838" s="9" t="s">
        <v>162</v>
      </c>
      <c r="E838" s="9"/>
      <c r="F838" s="9">
        <v>5000</v>
      </c>
      <c r="G838" s="25">
        <f t="shared" si="134"/>
        <v>5000</v>
      </c>
    </row>
    <row r="839" spans="1:7" ht="36" x14ac:dyDescent="0.2">
      <c r="A839" s="10" t="str">
        <f t="shared" si="135"/>
        <v>Spectator cover</v>
      </c>
      <c r="B839" s="119" t="str">
        <f>B821</f>
        <v>Adequate space for viewing with sufficient protection from inclement weather. Interface with kitchen servery</v>
      </c>
      <c r="C839" s="9" t="s">
        <v>331</v>
      </c>
      <c r="D839" s="9" t="s">
        <v>162</v>
      </c>
      <c r="E839" s="9"/>
      <c r="F839" s="9">
        <v>50000</v>
      </c>
      <c r="G839" s="25">
        <f t="shared" si="134"/>
        <v>50000</v>
      </c>
    </row>
    <row r="840" spans="1:7" ht="15.75" thickBot="1" x14ac:dyDescent="0.25">
      <c r="A840" s="43"/>
      <c r="B840" s="44"/>
      <c r="C840" s="44"/>
      <c r="D840" s="45"/>
      <c r="E840" s="46">
        <f>SUM(E825:E839)</f>
        <v>40000</v>
      </c>
      <c r="F840" s="46">
        <f>SUM(F825:F839)</f>
        <v>500000</v>
      </c>
      <c r="G840" s="46">
        <f>SUM(G825:G839)</f>
        <v>540000</v>
      </c>
    </row>
    <row r="841" spans="1:7" ht="15.75" thickTop="1" x14ac:dyDescent="0.25">
      <c r="A841" s="109">
        <f>A823+1</f>
        <v>46</v>
      </c>
      <c r="B841" s="145" t="s">
        <v>94</v>
      </c>
      <c r="C841" s="146"/>
      <c r="D841" s="136" t="s">
        <v>49</v>
      </c>
      <c r="E841" s="137"/>
      <c r="F841" s="137"/>
      <c r="G841" s="138"/>
    </row>
    <row r="842" spans="1:7" x14ac:dyDescent="0.2">
      <c r="A842" s="4" t="s">
        <v>12</v>
      </c>
      <c r="B842" s="4" t="s">
        <v>13</v>
      </c>
      <c r="C842" s="5" t="s">
        <v>14</v>
      </c>
      <c r="D842" s="15" t="s">
        <v>9</v>
      </c>
      <c r="E842" s="21" t="s">
        <v>10</v>
      </c>
      <c r="F842" s="22" t="s">
        <v>8</v>
      </c>
      <c r="G842" s="22" t="s">
        <v>4</v>
      </c>
    </row>
    <row r="843" spans="1:7" ht="24" x14ac:dyDescent="0.2">
      <c r="A843" s="10" t="str">
        <f>A753</f>
        <v>Pavilion Access</v>
      </c>
      <c r="B843" s="119" t="str">
        <f>B753</f>
        <v>Access &amp; egress to be DDA, BCA compliant</v>
      </c>
      <c r="C843" s="9" t="s">
        <v>332</v>
      </c>
      <c r="D843" s="9" t="s">
        <v>162</v>
      </c>
      <c r="E843" s="9"/>
      <c r="F843" s="9">
        <v>25000</v>
      </c>
      <c r="G843" s="25">
        <f t="shared" ref="G843:G857" si="137">SUM(E843:F843)</f>
        <v>25000</v>
      </c>
    </row>
    <row r="844" spans="1:7" ht="60" x14ac:dyDescent="0.2">
      <c r="A844" s="10" t="str">
        <f t="shared" ref="A844:A857" si="138">A754</f>
        <v>Changerooms (Home &amp; Away)</v>
      </c>
      <c r="B844" s="119" t="str">
        <f t="shared" ref="B844:B856" si="139">B754</f>
        <v>Provide 2 change rooms per playing field including bench seating and coat hooks
Area dependent on sport played at reserve</v>
      </c>
      <c r="C844" s="9" t="s">
        <v>252</v>
      </c>
      <c r="D844" s="9" t="s">
        <v>225</v>
      </c>
      <c r="E844" s="9"/>
      <c r="F844" s="9">
        <v>150000</v>
      </c>
      <c r="G844" s="25">
        <f t="shared" si="137"/>
        <v>150000</v>
      </c>
    </row>
    <row r="845" spans="1:7" ht="84" x14ac:dyDescent="0.2">
      <c r="A845" s="10" t="str">
        <f t="shared" si="138"/>
        <v>Amenities (players toilet/showers)</v>
      </c>
      <c r="B845" s="119" t="str">
        <f t="shared" si="139"/>
        <v>Provide 2 sets of player amenities per playing field. Exclusive access to adjacent shower area (3 cubicle shower per set). Exclusive access to adjacent toilet facilities with hand basin (3 pans/1 basin per set – no urinals)</v>
      </c>
      <c r="C845" s="9" t="s">
        <v>212</v>
      </c>
      <c r="D845" s="9" t="s">
        <v>244</v>
      </c>
      <c r="E845" s="9"/>
      <c r="F845" s="9"/>
      <c r="G845" s="25">
        <f t="shared" si="137"/>
        <v>0</v>
      </c>
    </row>
    <row r="846" spans="1:7" ht="60" x14ac:dyDescent="0.2">
      <c r="A846" s="10" t="str">
        <f t="shared" si="138"/>
        <v>Umpires room</v>
      </c>
      <c r="B846" s="119" t="str">
        <f t="shared" si="139"/>
        <v>1 lockable change room per facility including bench seating and coat hooks. Access within the building to lockable shower and lockable toilet with hand basin</v>
      </c>
      <c r="C846" s="9" t="s">
        <v>212</v>
      </c>
      <c r="D846" s="9" t="s">
        <v>244</v>
      </c>
      <c r="E846" s="9"/>
      <c r="F846" s="9"/>
      <c r="G846" s="25">
        <f t="shared" si="137"/>
        <v>0</v>
      </c>
    </row>
    <row r="847" spans="1:7" ht="48" x14ac:dyDescent="0.2">
      <c r="A847" s="10" t="str">
        <f t="shared" si="138"/>
        <v>First aid/medical room</v>
      </c>
      <c r="B847" s="119" t="str">
        <f t="shared" si="139"/>
        <v>Provision of sink/wash basin. Accessible emergency access. Positioned near change rooms. May be shared as office/ meeting room</v>
      </c>
      <c r="C847" s="9" t="s">
        <v>212</v>
      </c>
      <c r="D847" s="9" t="s">
        <v>244</v>
      </c>
      <c r="E847" s="9"/>
      <c r="F847" s="9"/>
      <c r="G847" s="25">
        <f t="shared" si="137"/>
        <v>0</v>
      </c>
    </row>
    <row r="848" spans="1:7" ht="48" x14ac:dyDescent="0.2">
      <c r="A848" s="10" t="str">
        <f t="shared" si="138"/>
        <v>Office/meeting room</v>
      </c>
      <c r="B848" s="119" t="str">
        <f t="shared" si="139"/>
        <v>Access to broadband internet and telecommunications. Appropriate shelving and computer space. May be shared as first aid/medical room</v>
      </c>
      <c r="C848" s="9" t="s">
        <v>212</v>
      </c>
      <c r="D848" s="9" t="s">
        <v>244</v>
      </c>
      <c r="E848" s="9"/>
      <c r="F848" s="9"/>
      <c r="G848" s="25">
        <f t="shared" si="137"/>
        <v>0</v>
      </c>
    </row>
    <row r="849" spans="1:7" ht="108" x14ac:dyDescent="0.2">
      <c r="A849" s="10" t="str">
        <f t="shared" si="138"/>
        <v>Kitchen/kiosk</v>
      </c>
      <c r="B849" s="119" t="str">
        <f t="shared" si="139"/>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849" s="9" t="s">
        <v>212</v>
      </c>
      <c r="D849" s="9" t="s">
        <v>244</v>
      </c>
      <c r="E849" s="9"/>
      <c r="F849" s="9"/>
      <c r="G849" s="25">
        <f t="shared" si="137"/>
        <v>0</v>
      </c>
    </row>
    <row r="850" spans="1:7" ht="36" x14ac:dyDescent="0.2">
      <c r="A850" s="10" t="str">
        <f t="shared" si="138"/>
        <v>Social area</v>
      </c>
      <c r="B850" s="119" t="str">
        <f t="shared" si="139"/>
        <v>Provision of interface with kitchen servery. Some undercover viewing area to reserve</v>
      </c>
      <c r="C850" s="9" t="s">
        <v>333</v>
      </c>
      <c r="D850" s="121" t="s">
        <v>162</v>
      </c>
      <c r="E850" s="9">
        <v>5000</v>
      </c>
      <c r="F850" s="9"/>
      <c r="G850" s="25">
        <f t="shared" si="137"/>
        <v>5000</v>
      </c>
    </row>
    <row r="851" spans="1:7" x14ac:dyDescent="0.2">
      <c r="A851" s="10" t="str">
        <f t="shared" si="138"/>
        <v>Storage</v>
      </c>
      <c r="B851" s="119" t="str">
        <f t="shared" si="139"/>
        <v>Adequate shelving and storage space</v>
      </c>
      <c r="C851" s="9" t="s">
        <v>212</v>
      </c>
      <c r="D851" s="9" t="s">
        <v>244</v>
      </c>
      <c r="E851" s="9"/>
      <c r="F851" s="9"/>
      <c r="G851" s="25">
        <f t="shared" si="137"/>
        <v>0</v>
      </c>
    </row>
    <row r="852" spans="1:7" ht="36" x14ac:dyDescent="0.2">
      <c r="A852" s="10" t="str">
        <f t="shared" si="138"/>
        <v>Internal/external public toilets</v>
      </c>
      <c r="B852" s="119" t="str">
        <f t="shared" si="139"/>
        <v>Access to male and female toilets or suitable unisex/family toilets with basin</v>
      </c>
      <c r="C852" s="9" t="s">
        <v>212</v>
      </c>
      <c r="D852" s="9" t="s">
        <v>244</v>
      </c>
      <c r="E852" s="9"/>
      <c r="F852" s="9"/>
      <c r="G852" s="25">
        <f t="shared" si="137"/>
        <v>0</v>
      </c>
    </row>
    <row r="853" spans="1:7" ht="24" x14ac:dyDescent="0.2">
      <c r="A853" s="10" t="str">
        <f t="shared" si="138"/>
        <v>Disabled toilet</v>
      </c>
      <c r="B853" s="119" t="str">
        <f t="shared" si="139"/>
        <v>Access to disabled toilet or suitable unisex/family  toilet with basin</v>
      </c>
      <c r="C853" s="9" t="s">
        <v>212</v>
      </c>
      <c r="D853" s="9" t="s">
        <v>244</v>
      </c>
      <c r="E853" s="9"/>
      <c r="F853" s="9"/>
      <c r="G853" s="25">
        <f t="shared" si="137"/>
        <v>0</v>
      </c>
    </row>
    <row r="854" spans="1:7" ht="36" x14ac:dyDescent="0.2">
      <c r="A854" s="10" t="str">
        <f t="shared" si="138"/>
        <v>Cleaners  Store</v>
      </c>
      <c r="B854" s="119" t="str">
        <f t="shared" si="139"/>
        <v>Provision of interface with kitchen servery. Some undercover viewing area to reserve</v>
      </c>
      <c r="C854" s="9" t="s">
        <v>212</v>
      </c>
      <c r="D854" s="9" t="s">
        <v>244</v>
      </c>
      <c r="E854" s="9"/>
      <c r="F854" s="9"/>
      <c r="G854" s="25">
        <f t="shared" si="137"/>
        <v>0</v>
      </c>
    </row>
    <row r="855" spans="1:7" x14ac:dyDescent="0.2">
      <c r="A855" s="10" t="str">
        <f t="shared" si="138"/>
        <v>Plant Room</v>
      </c>
      <c r="B855" s="119" t="str">
        <f t="shared" si="139"/>
        <v>Adequate shelving and storage space</v>
      </c>
      <c r="C855" s="9" t="s">
        <v>212</v>
      </c>
      <c r="D855" s="9" t="s">
        <v>244</v>
      </c>
      <c r="E855" s="9"/>
      <c r="F855" s="9"/>
      <c r="G855" s="25">
        <f t="shared" si="137"/>
        <v>0</v>
      </c>
    </row>
    <row r="856" spans="1:7" ht="24" x14ac:dyDescent="0.2">
      <c r="A856" s="10" t="str">
        <f t="shared" si="138"/>
        <v>Rubbish storage</v>
      </c>
      <c r="B856" s="119" t="str">
        <f t="shared" si="139"/>
        <v>Externally accessible and lockable to store rubbish/recycling</v>
      </c>
      <c r="C856" s="9" t="s">
        <v>305</v>
      </c>
      <c r="D856" s="121" t="s">
        <v>162</v>
      </c>
      <c r="E856" s="9"/>
      <c r="F856" s="9">
        <v>50000</v>
      </c>
      <c r="G856" s="25">
        <f t="shared" si="137"/>
        <v>50000</v>
      </c>
    </row>
    <row r="857" spans="1:7" ht="36" x14ac:dyDescent="0.2">
      <c r="A857" s="10" t="str">
        <f t="shared" si="138"/>
        <v>Spectator cover</v>
      </c>
      <c r="B857" s="119" t="str">
        <f>B839</f>
        <v>Adequate space for viewing with sufficient protection from inclement weather. Interface with kitchen servery</v>
      </c>
      <c r="C857" s="9" t="s">
        <v>212</v>
      </c>
      <c r="D857" s="9" t="s">
        <v>244</v>
      </c>
      <c r="E857" s="9"/>
      <c r="F857" s="9"/>
      <c r="G857" s="25">
        <f t="shared" si="137"/>
        <v>0</v>
      </c>
    </row>
    <row r="858" spans="1:7" ht="15.75" thickBot="1" x14ac:dyDescent="0.25">
      <c r="A858" s="43"/>
      <c r="B858" s="44"/>
      <c r="C858" s="44"/>
      <c r="D858" s="45"/>
      <c r="E858" s="46">
        <f>SUM(E843:E857)</f>
        <v>5000</v>
      </c>
      <c r="F858" s="46">
        <f>SUM(F843:F857)</f>
        <v>225000</v>
      </c>
      <c r="G858" s="46">
        <f>SUM(G843:G857)</f>
        <v>230000</v>
      </c>
    </row>
    <row r="859" spans="1:7" ht="15.75" thickTop="1" x14ac:dyDescent="0.25">
      <c r="A859" s="109">
        <f>A841+1</f>
        <v>47</v>
      </c>
      <c r="B859" s="145" t="s">
        <v>95</v>
      </c>
      <c r="C859" s="146"/>
      <c r="D859" s="136" t="s">
        <v>49</v>
      </c>
      <c r="E859" s="137"/>
      <c r="F859" s="137"/>
      <c r="G859" s="138"/>
    </row>
    <row r="860" spans="1:7" x14ac:dyDescent="0.2">
      <c r="A860" s="4" t="s">
        <v>12</v>
      </c>
      <c r="B860" s="4" t="s">
        <v>13</v>
      </c>
      <c r="C860" s="5" t="s">
        <v>14</v>
      </c>
      <c r="D860" s="15" t="s">
        <v>9</v>
      </c>
      <c r="E860" s="21" t="s">
        <v>10</v>
      </c>
      <c r="F860" s="22" t="s">
        <v>8</v>
      </c>
      <c r="G860" s="22" t="s">
        <v>4</v>
      </c>
    </row>
    <row r="861" spans="1:7" ht="24" x14ac:dyDescent="0.2">
      <c r="A861" s="10" t="str">
        <f>A771</f>
        <v>Pavilion Access</v>
      </c>
      <c r="B861" s="119" t="str">
        <f>B771</f>
        <v>Access &amp; egress to be DDA, BCA compliant</v>
      </c>
      <c r="C861" s="9" t="s">
        <v>361</v>
      </c>
      <c r="D861" s="9" t="s">
        <v>225</v>
      </c>
      <c r="E861" s="9"/>
      <c r="F861" s="9">
        <v>60000</v>
      </c>
      <c r="G861" s="25">
        <f t="shared" ref="G861:G875" si="140">SUM(E861:F861)</f>
        <v>60000</v>
      </c>
    </row>
    <row r="862" spans="1:7" ht="60" x14ac:dyDescent="0.2">
      <c r="A862" s="10" t="str">
        <f t="shared" ref="A862:A875" si="141">A772</f>
        <v>Changerooms (Home &amp; Away)</v>
      </c>
      <c r="B862" s="119" t="str">
        <f t="shared" ref="B862:B874" si="142">B772</f>
        <v>Provide 2 change rooms per playing field including bench seating and coat hooks
Area dependent on sport played at reserve</v>
      </c>
      <c r="C862" s="9" t="s">
        <v>362</v>
      </c>
      <c r="D862" s="9" t="s">
        <v>162</v>
      </c>
      <c r="E862" s="9">
        <v>10000</v>
      </c>
      <c r="F862" s="9"/>
      <c r="G862" s="25">
        <f t="shared" si="140"/>
        <v>10000</v>
      </c>
    </row>
    <row r="863" spans="1:7" ht="84" x14ac:dyDescent="0.2">
      <c r="A863" s="10" t="str">
        <f t="shared" si="141"/>
        <v>Amenities (players toilet/showers)</v>
      </c>
      <c r="B863" s="119" t="str">
        <f t="shared" si="142"/>
        <v>Provide 2 sets of player amenities per playing field. Exclusive access to adjacent shower area (3 cubicle shower per set). Exclusive access to adjacent toilet facilities with hand basin (3 pans/1 basin per set – no urinals)</v>
      </c>
      <c r="C863" s="9" t="s">
        <v>253</v>
      </c>
      <c r="D863" s="9" t="s">
        <v>225</v>
      </c>
      <c r="E863" s="9">
        <v>25000</v>
      </c>
      <c r="F863" s="9"/>
      <c r="G863" s="25">
        <f t="shared" si="140"/>
        <v>25000</v>
      </c>
    </row>
    <row r="864" spans="1:7" ht="60" x14ac:dyDescent="0.2">
      <c r="A864" s="10" t="str">
        <f t="shared" si="141"/>
        <v>Umpires room</v>
      </c>
      <c r="B864" s="119" t="str">
        <f t="shared" si="142"/>
        <v>1 lockable change room per facility including bench seating and coat hooks. Access within the building to lockable shower and lockable toilet with hand basin</v>
      </c>
      <c r="C864" s="9" t="s">
        <v>244</v>
      </c>
      <c r="D864" s="9" t="s">
        <v>244</v>
      </c>
      <c r="E864" s="9"/>
      <c r="F864" s="9"/>
      <c r="G864" s="25">
        <f t="shared" si="140"/>
        <v>0</v>
      </c>
    </row>
    <row r="865" spans="1:7" ht="48" x14ac:dyDescent="0.2">
      <c r="A865" s="10" t="str">
        <f t="shared" si="141"/>
        <v>First aid/medical room</v>
      </c>
      <c r="B865" s="119" t="str">
        <f t="shared" si="142"/>
        <v>Provision of sink/wash basin. Accessible emergency access. Positioned near change rooms. May be shared as office/ meeting room</v>
      </c>
      <c r="C865" s="9" t="s">
        <v>244</v>
      </c>
      <c r="D865" s="9" t="s">
        <v>244</v>
      </c>
      <c r="E865" s="9"/>
      <c r="F865" s="9"/>
      <c r="G865" s="25">
        <f t="shared" si="140"/>
        <v>0</v>
      </c>
    </row>
    <row r="866" spans="1:7" ht="48" x14ac:dyDescent="0.2">
      <c r="A866" s="10" t="str">
        <f t="shared" si="141"/>
        <v>Office/meeting room</v>
      </c>
      <c r="B866" s="119" t="str">
        <f t="shared" si="142"/>
        <v>Access to broadband internet and telecommunications. Appropriate shelving and computer space. May be shared as first aid/medical room</v>
      </c>
      <c r="C866" s="9" t="s">
        <v>244</v>
      </c>
      <c r="D866" s="9" t="s">
        <v>244</v>
      </c>
      <c r="E866" s="9"/>
      <c r="F866" s="9"/>
      <c r="G866" s="25">
        <f t="shared" si="140"/>
        <v>0</v>
      </c>
    </row>
    <row r="867" spans="1:7" ht="108" x14ac:dyDescent="0.2">
      <c r="A867" s="10" t="str">
        <f t="shared" si="141"/>
        <v>Kitchen/kiosk</v>
      </c>
      <c r="B867" s="119" t="str">
        <f t="shared" si="142"/>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867" s="9" t="s">
        <v>212</v>
      </c>
      <c r="D867" s="9" t="s">
        <v>244</v>
      </c>
      <c r="E867" s="9"/>
      <c r="F867" s="9"/>
      <c r="G867" s="25">
        <f t="shared" si="140"/>
        <v>0</v>
      </c>
    </row>
    <row r="868" spans="1:7" ht="36" x14ac:dyDescent="0.2">
      <c r="A868" s="10" t="str">
        <f t="shared" si="141"/>
        <v>Social area</v>
      </c>
      <c r="B868" s="119" t="str">
        <f t="shared" si="142"/>
        <v>Provision of interface with kitchen servery. Some undercover viewing area to reserve</v>
      </c>
      <c r="C868" s="9" t="s">
        <v>325</v>
      </c>
      <c r="D868" s="9" t="s">
        <v>162</v>
      </c>
      <c r="E868" s="9">
        <v>15000</v>
      </c>
      <c r="F868" s="9"/>
      <c r="G868" s="25">
        <f t="shared" si="140"/>
        <v>15000</v>
      </c>
    </row>
    <row r="869" spans="1:7" x14ac:dyDescent="0.2">
      <c r="A869" s="10" t="str">
        <f t="shared" si="141"/>
        <v>Storage</v>
      </c>
      <c r="B869" s="119" t="str">
        <f t="shared" si="142"/>
        <v>Adequate shelving and storage space</v>
      </c>
      <c r="C869" s="9" t="s">
        <v>212</v>
      </c>
      <c r="D869" s="9" t="s">
        <v>244</v>
      </c>
      <c r="E869" s="9"/>
      <c r="F869" s="9"/>
      <c r="G869" s="25">
        <f t="shared" si="140"/>
        <v>0</v>
      </c>
    </row>
    <row r="870" spans="1:7" ht="36" x14ac:dyDescent="0.2">
      <c r="A870" s="10" t="str">
        <f t="shared" si="141"/>
        <v>Internal/external public toilets</v>
      </c>
      <c r="B870" s="119" t="str">
        <f t="shared" si="142"/>
        <v>Access to male and female toilets or suitable unisex/family toilets with basin</v>
      </c>
      <c r="C870" s="9" t="s">
        <v>244</v>
      </c>
      <c r="D870" s="9"/>
      <c r="E870" s="9"/>
      <c r="F870" s="9"/>
      <c r="G870" s="25">
        <f t="shared" si="140"/>
        <v>0</v>
      </c>
    </row>
    <row r="871" spans="1:7" ht="24" x14ac:dyDescent="0.2">
      <c r="A871" s="10" t="str">
        <f t="shared" si="141"/>
        <v>Disabled toilet</v>
      </c>
      <c r="B871" s="119" t="str">
        <f t="shared" si="142"/>
        <v>Access to disabled toilet or suitable unisex/family  toilet with basin</v>
      </c>
      <c r="C871" s="9" t="s">
        <v>187</v>
      </c>
      <c r="D871" s="9" t="s">
        <v>162</v>
      </c>
      <c r="E871" s="9"/>
      <c r="F871" s="9">
        <v>60000</v>
      </c>
      <c r="G871" s="25">
        <f t="shared" si="140"/>
        <v>60000</v>
      </c>
    </row>
    <row r="872" spans="1:7" ht="36" x14ac:dyDescent="0.2">
      <c r="A872" s="10" t="str">
        <f t="shared" si="141"/>
        <v>Cleaners  Store</v>
      </c>
      <c r="B872" s="119" t="str">
        <f t="shared" si="142"/>
        <v>Provision of interface with kitchen servery. Some undercover viewing area to reserve</v>
      </c>
      <c r="C872" s="9" t="s">
        <v>244</v>
      </c>
      <c r="D872" s="9" t="s">
        <v>244</v>
      </c>
      <c r="E872" s="9"/>
      <c r="F872" s="9"/>
      <c r="G872" s="25">
        <f t="shared" si="140"/>
        <v>0</v>
      </c>
    </row>
    <row r="873" spans="1:7" x14ac:dyDescent="0.2">
      <c r="A873" s="10" t="str">
        <f t="shared" si="141"/>
        <v>Plant Room</v>
      </c>
      <c r="B873" s="119" t="str">
        <f t="shared" si="142"/>
        <v>Adequate shelving and storage space</v>
      </c>
      <c r="C873" s="9" t="s">
        <v>244</v>
      </c>
      <c r="D873" s="9" t="s">
        <v>244</v>
      </c>
      <c r="E873" s="9"/>
      <c r="F873" s="9"/>
      <c r="G873" s="25">
        <f t="shared" si="140"/>
        <v>0</v>
      </c>
    </row>
    <row r="874" spans="1:7" ht="24" x14ac:dyDescent="0.2">
      <c r="A874" s="10" t="str">
        <f t="shared" si="141"/>
        <v>Rubbish storage</v>
      </c>
      <c r="B874" s="119" t="str">
        <f t="shared" si="142"/>
        <v>Externally accessible and lockable to store rubbish/recycling</v>
      </c>
      <c r="C874" s="9" t="s">
        <v>244</v>
      </c>
      <c r="D874" s="9" t="s">
        <v>244</v>
      </c>
      <c r="E874" s="9"/>
      <c r="F874" s="9"/>
      <c r="G874" s="25">
        <f t="shared" si="140"/>
        <v>0</v>
      </c>
    </row>
    <row r="875" spans="1:7" ht="36" x14ac:dyDescent="0.2">
      <c r="A875" s="10" t="str">
        <f t="shared" si="141"/>
        <v>Spectator cover</v>
      </c>
      <c r="B875" s="119" t="str">
        <f>B857</f>
        <v>Adequate space for viewing with sufficient protection from inclement weather. Interface with kitchen servery</v>
      </c>
      <c r="C875" s="9" t="s">
        <v>212</v>
      </c>
      <c r="D875" s="9" t="s">
        <v>244</v>
      </c>
      <c r="E875" s="9"/>
      <c r="F875" s="9"/>
      <c r="G875" s="25">
        <f t="shared" si="140"/>
        <v>0</v>
      </c>
    </row>
    <row r="876" spans="1:7" ht="15.75" thickBot="1" x14ac:dyDescent="0.25">
      <c r="A876" s="43"/>
      <c r="B876" s="44"/>
      <c r="C876" s="44"/>
      <c r="D876" s="45"/>
      <c r="E876" s="46">
        <f>SUM(E861:E875)</f>
        <v>50000</v>
      </c>
      <c r="F876" s="46">
        <f>SUM(F861:F875)</f>
        <v>120000</v>
      </c>
      <c r="G876" s="46">
        <f>SUM(G861:G875)</f>
        <v>170000</v>
      </c>
    </row>
    <row r="877" spans="1:7" ht="15.75" thickTop="1" x14ac:dyDescent="0.25">
      <c r="A877" s="109">
        <f>A859+1</f>
        <v>48</v>
      </c>
      <c r="B877" s="145" t="s">
        <v>96</v>
      </c>
      <c r="C877" s="146"/>
      <c r="D877" s="136" t="s">
        <v>49</v>
      </c>
      <c r="E877" s="137"/>
      <c r="F877" s="137"/>
      <c r="G877" s="138"/>
    </row>
    <row r="878" spans="1:7" x14ac:dyDescent="0.2">
      <c r="A878" s="4" t="s">
        <v>12</v>
      </c>
      <c r="B878" s="4" t="s">
        <v>13</v>
      </c>
      <c r="C878" s="5" t="s">
        <v>14</v>
      </c>
      <c r="D878" s="15" t="s">
        <v>9</v>
      </c>
      <c r="E878" s="21" t="s">
        <v>10</v>
      </c>
      <c r="F878" s="22" t="s">
        <v>8</v>
      </c>
      <c r="G878" s="22" t="s">
        <v>4</v>
      </c>
    </row>
    <row r="879" spans="1:7" ht="24" x14ac:dyDescent="0.2">
      <c r="A879" s="10" t="str">
        <f>A789</f>
        <v>Pavilion Access</v>
      </c>
      <c r="B879" s="119" t="str">
        <f>B789</f>
        <v>Access &amp; egress to be DDA, BCA compliant</v>
      </c>
      <c r="C879" s="9" t="s">
        <v>363</v>
      </c>
      <c r="D879" s="9" t="s">
        <v>162</v>
      </c>
      <c r="E879" s="9">
        <v>10000</v>
      </c>
      <c r="F879" s="9"/>
      <c r="G879" s="25">
        <f t="shared" ref="G879:G893" si="143">SUM(E879:F879)</f>
        <v>10000</v>
      </c>
    </row>
    <row r="880" spans="1:7" ht="60" x14ac:dyDescent="0.2">
      <c r="A880" s="10" t="str">
        <f t="shared" ref="A880:A893" si="144">A790</f>
        <v>Changerooms (Home &amp; Away)</v>
      </c>
      <c r="B880" s="119" t="str">
        <f t="shared" ref="B880:B892" si="145">B790</f>
        <v>Provide 2 change rooms per playing field including bench seating and coat hooks
Area dependent on sport played at reserve</v>
      </c>
      <c r="C880" s="9" t="s">
        <v>350</v>
      </c>
      <c r="D880" s="9" t="s">
        <v>162</v>
      </c>
      <c r="E880" s="9">
        <v>5000</v>
      </c>
      <c r="F880" s="9"/>
      <c r="G880" s="25">
        <f t="shared" si="143"/>
        <v>5000</v>
      </c>
    </row>
    <row r="881" spans="1:7" ht="84" x14ac:dyDescent="0.2">
      <c r="A881" s="10" t="str">
        <f t="shared" si="144"/>
        <v>Amenities (players toilet/showers)</v>
      </c>
      <c r="B881" s="119" t="str">
        <f t="shared" si="145"/>
        <v>Provide 2 sets of player amenities per playing field. Exclusive access to adjacent shower area (3 cubicle shower per set). Exclusive access to adjacent toilet facilities with hand basin (3 pans/1 basin per set – no urinals)</v>
      </c>
      <c r="C881" s="9" t="s">
        <v>350</v>
      </c>
      <c r="D881" s="9" t="s">
        <v>162</v>
      </c>
      <c r="E881" s="9">
        <v>15000</v>
      </c>
      <c r="F881" s="9"/>
      <c r="G881" s="25">
        <f t="shared" si="143"/>
        <v>15000</v>
      </c>
    </row>
    <row r="882" spans="1:7" ht="60" x14ac:dyDescent="0.2">
      <c r="A882" s="10" t="str">
        <f t="shared" si="144"/>
        <v>Umpires room</v>
      </c>
      <c r="B882" s="119" t="str">
        <f t="shared" si="145"/>
        <v>1 lockable change room per facility including bench seating and coat hooks. Access within the building to lockable shower and lockable toilet with hand basin</v>
      </c>
      <c r="C882" s="9" t="s">
        <v>244</v>
      </c>
      <c r="D882" s="9" t="s">
        <v>244</v>
      </c>
      <c r="E882" s="9"/>
      <c r="F882" s="9"/>
      <c r="G882" s="25">
        <f t="shared" si="143"/>
        <v>0</v>
      </c>
    </row>
    <row r="883" spans="1:7" ht="48" x14ac:dyDescent="0.2">
      <c r="A883" s="10" t="str">
        <f t="shared" si="144"/>
        <v>First aid/medical room</v>
      </c>
      <c r="B883" s="119" t="str">
        <f t="shared" si="145"/>
        <v>Provision of sink/wash basin. Accessible emergency access. Positioned near change rooms. May be shared as office/ meeting room</v>
      </c>
      <c r="C883" s="9" t="s">
        <v>244</v>
      </c>
      <c r="D883" s="9" t="s">
        <v>244</v>
      </c>
      <c r="E883" s="9"/>
      <c r="F883" s="9"/>
      <c r="G883" s="25">
        <f t="shared" si="143"/>
        <v>0</v>
      </c>
    </row>
    <row r="884" spans="1:7" ht="48" x14ac:dyDescent="0.2">
      <c r="A884" s="10" t="str">
        <f t="shared" si="144"/>
        <v>Office/meeting room</v>
      </c>
      <c r="B884" s="119" t="str">
        <f t="shared" si="145"/>
        <v>Access to broadband internet and telecommunications. Appropriate shelving and computer space. May be shared as first aid/medical room</v>
      </c>
      <c r="C884" s="9" t="s">
        <v>244</v>
      </c>
      <c r="D884" s="9" t="s">
        <v>244</v>
      </c>
      <c r="E884" s="9"/>
      <c r="F884" s="9"/>
      <c r="G884" s="25">
        <f t="shared" si="143"/>
        <v>0</v>
      </c>
    </row>
    <row r="885" spans="1:7" ht="108" x14ac:dyDescent="0.2">
      <c r="A885" s="10" t="str">
        <f t="shared" si="144"/>
        <v>Kitchen/kiosk</v>
      </c>
      <c r="B885" s="119" t="str">
        <f t="shared" si="145"/>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885" s="9" t="s">
        <v>212</v>
      </c>
      <c r="D885" s="9" t="s">
        <v>244</v>
      </c>
      <c r="E885" s="9"/>
      <c r="F885" s="9"/>
      <c r="G885" s="25">
        <f t="shared" si="143"/>
        <v>0</v>
      </c>
    </row>
    <row r="886" spans="1:7" ht="36" x14ac:dyDescent="0.2">
      <c r="A886" s="10" t="str">
        <f t="shared" si="144"/>
        <v>Social area</v>
      </c>
      <c r="B886" s="119" t="str">
        <f t="shared" si="145"/>
        <v>Provision of interface with kitchen servery. Some undercover viewing area to reserve</v>
      </c>
      <c r="C886" s="9" t="s">
        <v>364</v>
      </c>
      <c r="D886" s="9" t="s">
        <v>162</v>
      </c>
      <c r="E886" s="9">
        <v>15000</v>
      </c>
      <c r="F886" s="9"/>
      <c r="G886" s="25">
        <f t="shared" si="143"/>
        <v>15000</v>
      </c>
    </row>
    <row r="887" spans="1:7" x14ac:dyDescent="0.2">
      <c r="A887" s="10" t="str">
        <f t="shared" si="144"/>
        <v>Storage</v>
      </c>
      <c r="B887" s="119" t="str">
        <f t="shared" si="145"/>
        <v>Adequate shelving and storage space</v>
      </c>
      <c r="C887" s="9" t="s">
        <v>212</v>
      </c>
      <c r="D887" s="9" t="s">
        <v>244</v>
      </c>
      <c r="E887" s="9"/>
      <c r="F887" s="9"/>
      <c r="G887" s="25">
        <f t="shared" si="143"/>
        <v>0</v>
      </c>
    </row>
    <row r="888" spans="1:7" ht="36" x14ac:dyDescent="0.2">
      <c r="A888" s="10" t="str">
        <f t="shared" si="144"/>
        <v>Internal/external public toilets</v>
      </c>
      <c r="B888" s="119" t="str">
        <f t="shared" si="145"/>
        <v>Access to male and female toilets or suitable unisex/family toilets with basin</v>
      </c>
      <c r="C888" s="9" t="s">
        <v>212</v>
      </c>
      <c r="D888" s="9" t="s">
        <v>244</v>
      </c>
      <c r="E888" s="9"/>
      <c r="F888" s="9"/>
      <c r="G888" s="25">
        <f t="shared" si="143"/>
        <v>0</v>
      </c>
    </row>
    <row r="889" spans="1:7" ht="24" x14ac:dyDescent="0.2">
      <c r="A889" s="10" t="str">
        <f t="shared" si="144"/>
        <v>Disabled toilet</v>
      </c>
      <c r="B889" s="119" t="str">
        <f t="shared" si="145"/>
        <v>Access to disabled toilet or suitable unisex/family  toilet with basin</v>
      </c>
      <c r="C889" s="9" t="s">
        <v>305</v>
      </c>
      <c r="D889" s="9" t="s">
        <v>162</v>
      </c>
      <c r="E889" s="9"/>
      <c r="F889" s="9">
        <v>60000</v>
      </c>
      <c r="G889" s="25">
        <f t="shared" si="143"/>
        <v>60000</v>
      </c>
    </row>
    <row r="890" spans="1:7" ht="36" x14ac:dyDescent="0.2">
      <c r="A890" s="10" t="str">
        <f t="shared" si="144"/>
        <v>Cleaners  Store</v>
      </c>
      <c r="B890" s="119" t="str">
        <f t="shared" si="145"/>
        <v>Provision of interface with kitchen servery. Some undercover viewing area to reserve</v>
      </c>
      <c r="C890" s="9" t="s">
        <v>244</v>
      </c>
      <c r="D890" s="9"/>
      <c r="E890" s="9"/>
      <c r="F890" s="9"/>
      <c r="G890" s="25">
        <f t="shared" si="143"/>
        <v>0</v>
      </c>
    </row>
    <row r="891" spans="1:7" x14ac:dyDescent="0.2">
      <c r="A891" s="10" t="str">
        <f t="shared" si="144"/>
        <v>Plant Room</v>
      </c>
      <c r="B891" s="119" t="str">
        <f t="shared" si="145"/>
        <v>Adequate shelving and storage space</v>
      </c>
      <c r="C891" s="9" t="s">
        <v>244</v>
      </c>
      <c r="D891" s="9"/>
      <c r="E891" s="9"/>
      <c r="F891" s="9"/>
      <c r="G891" s="25">
        <f t="shared" si="143"/>
        <v>0</v>
      </c>
    </row>
    <row r="892" spans="1:7" ht="24" x14ac:dyDescent="0.2">
      <c r="A892" s="10" t="str">
        <f t="shared" si="144"/>
        <v>Rubbish storage</v>
      </c>
      <c r="B892" s="119" t="str">
        <f t="shared" si="145"/>
        <v>Externally accessible and lockable to store rubbish/recycling</v>
      </c>
      <c r="C892" s="9" t="s">
        <v>244</v>
      </c>
      <c r="D892" s="9"/>
      <c r="E892" s="9"/>
      <c r="F892" s="9"/>
      <c r="G892" s="25">
        <f t="shared" si="143"/>
        <v>0</v>
      </c>
    </row>
    <row r="893" spans="1:7" ht="36" x14ac:dyDescent="0.2">
      <c r="A893" s="10" t="str">
        <f t="shared" si="144"/>
        <v>Spectator cover</v>
      </c>
      <c r="B893" s="119" t="str">
        <f>B875</f>
        <v>Adequate space for viewing with sufficient protection from inclement weather. Interface with kitchen servery</v>
      </c>
      <c r="C893" s="9" t="s">
        <v>212</v>
      </c>
      <c r="D893" s="9" t="s">
        <v>244</v>
      </c>
      <c r="E893" s="9"/>
      <c r="F893" s="9"/>
      <c r="G893" s="25">
        <f t="shared" si="143"/>
        <v>0</v>
      </c>
    </row>
    <row r="894" spans="1:7" ht="15.75" thickBot="1" x14ac:dyDescent="0.25">
      <c r="A894" s="43"/>
      <c r="B894" s="44"/>
      <c r="C894" s="44"/>
      <c r="D894" s="45"/>
      <c r="E894" s="46">
        <f>SUM(E879:E893)</f>
        <v>45000</v>
      </c>
      <c r="F894" s="46">
        <f>SUM(F879:F893)</f>
        <v>60000</v>
      </c>
      <c r="G894" s="46">
        <f>SUM(G879:G893)</f>
        <v>105000</v>
      </c>
    </row>
    <row r="895" spans="1:7" ht="15.75" thickTop="1" x14ac:dyDescent="0.25">
      <c r="A895" s="109">
        <f>A877+1</f>
        <v>49</v>
      </c>
      <c r="B895" s="145" t="s">
        <v>97</v>
      </c>
      <c r="C895" s="146"/>
      <c r="D895" s="136" t="s">
        <v>49</v>
      </c>
      <c r="E895" s="137"/>
      <c r="F895" s="137"/>
      <c r="G895" s="138"/>
    </row>
    <row r="896" spans="1:7" x14ac:dyDescent="0.2">
      <c r="A896" s="4" t="s">
        <v>12</v>
      </c>
      <c r="B896" s="4" t="s">
        <v>13</v>
      </c>
      <c r="C896" s="5" t="s">
        <v>14</v>
      </c>
      <c r="D896" s="15" t="s">
        <v>9</v>
      </c>
      <c r="E896" s="21" t="s">
        <v>10</v>
      </c>
      <c r="F896" s="22" t="s">
        <v>8</v>
      </c>
      <c r="G896" s="22" t="s">
        <v>4</v>
      </c>
    </row>
    <row r="897" spans="1:7" ht="24" x14ac:dyDescent="0.2">
      <c r="A897" s="10" t="str">
        <f>A807</f>
        <v>Pavilion Access</v>
      </c>
      <c r="B897" s="119" t="str">
        <f>B807</f>
        <v>Access &amp; egress to be DDA, BCA compliant</v>
      </c>
      <c r="C897" s="9"/>
      <c r="D897" s="9"/>
      <c r="E897" s="9"/>
      <c r="F897" s="9"/>
      <c r="G897" s="25">
        <f t="shared" ref="G897:G911" si="146">SUM(E897:F897)</f>
        <v>0</v>
      </c>
    </row>
    <row r="898" spans="1:7" ht="60" x14ac:dyDescent="0.2">
      <c r="A898" s="10" t="str">
        <f t="shared" ref="A898:A911" si="147">A808</f>
        <v>Changerooms (Home &amp; Away)</v>
      </c>
      <c r="B898" s="119" t="str">
        <f t="shared" ref="B898:B910" si="148">B808</f>
        <v>Provide 2 change rooms per playing field including bench seating and coat hooks
Area dependent on sport played at reserve</v>
      </c>
      <c r="C898" s="121" t="s">
        <v>334</v>
      </c>
      <c r="D898" s="9"/>
      <c r="E898" s="9"/>
      <c r="F898" s="9"/>
      <c r="G898" s="25">
        <f t="shared" si="146"/>
        <v>0</v>
      </c>
    </row>
    <row r="899" spans="1:7" ht="84" x14ac:dyDescent="0.2">
      <c r="A899" s="10" t="str">
        <f t="shared" si="147"/>
        <v>Amenities (players toilet/showers)</v>
      </c>
      <c r="B899" s="119" t="str">
        <f t="shared" si="148"/>
        <v>Provide 2 sets of player amenities per playing field. Exclusive access to adjacent shower area (3 cubicle shower per set). Exclusive access to adjacent toilet facilities with hand basin (3 pans/1 basin per set – no urinals)</v>
      </c>
      <c r="C899" s="9"/>
      <c r="D899" s="9"/>
      <c r="E899" s="9"/>
      <c r="F899" s="9"/>
      <c r="G899" s="25">
        <f t="shared" si="146"/>
        <v>0</v>
      </c>
    </row>
    <row r="900" spans="1:7" ht="60" x14ac:dyDescent="0.2">
      <c r="A900" s="10" t="str">
        <f t="shared" si="147"/>
        <v>Umpires room</v>
      </c>
      <c r="B900" s="119" t="str">
        <f t="shared" si="148"/>
        <v>1 lockable change room per facility including bench seating and coat hooks. Access within the building to lockable shower and lockable toilet with hand basin</v>
      </c>
      <c r="C900" s="9"/>
      <c r="D900" s="9"/>
      <c r="E900" s="9"/>
      <c r="F900" s="9"/>
      <c r="G900" s="25">
        <f t="shared" si="146"/>
        <v>0</v>
      </c>
    </row>
    <row r="901" spans="1:7" ht="48" x14ac:dyDescent="0.2">
      <c r="A901" s="10" t="str">
        <f t="shared" si="147"/>
        <v>First aid/medical room</v>
      </c>
      <c r="B901" s="119" t="str">
        <f t="shared" si="148"/>
        <v>Provision of sink/wash basin. Accessible emergency access. Positioned near change rooms. May be shared as office/ meeting room</v>
      </c>
      <c r="C901" s="9"/>
      <c r="D901" s="9"/>
      <c r="E901" s="9"/>
      <c r="F901" s="9"/>
      <c r="G901" s="25">
        <f t="shared" si="146"/>
        <v>0</v>
      </c>
    </row>
    <row r="902" spans="1:7" ht="48" x14ac:dyDescent="0.2">
      <c r="A902" s="10" t="str">
        <f t="shared" si="147"/>
        <v>Office/meeting room</v>
      </c>
      <c r="B902" s="119" t="str">
        <f t="shared" si="148"/>
        <v>Access to broadband internet and telecommunications. Appropriate shelving and computer space. May be shared as first aid/medical room</v>
      </c>
      <c r="C902" s="9"/>
      <c r="D902" s="9"/>
      <c r="E902" s="9"/>
      <c r="F902" s="9"/>
      <c r="G902" s="25">
        <f t="shared" si="146"/>
        <v>0</v>
      </c>
    </row>
    <row r="903" spans="1:7" ht="108" x14ac:dyDescent="0.2">
      <c r="A903" s="10" t="str">
        <f t="shared" si="147"/>
        <v>Kitchen/kiosk</v>
      </c>
      <c r="B903" s="119" t="str">
        <f t="shared" si="148"/>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903" s="9"/>
      <c r="D903" s="9"/>
      <c r="E903" s="9"/>
      <c r="F903" s="9"/>
      <c r="G903" s="25">
        <f t="shared" si="146"/>
        <v>0</v>
      </c>
    </row>
    <row r="904" spans="1:7" ht="36" x14ac:dyDescent="0.2">
      <c r="A904" s="10" t="str">
        <f t="shared" si="147"/>
        <v>Social area</v>
      </c>
      <c r="B904" s="119" t="str">
        <f t="shared" si="148"/>
        <v>Provision of interface with kitchen servery. Some undercover viewing area to reserve</v>
      </c>
      <c r="C904" s="9"/>
      <c r="D904" s="9"/>
      <c r="E904" s="9"/>
      <c r="F904" s="9"/>
      <c r="G904" s="25">
        <f t="shared" si="146"/>
        <v>0</v>
      </c>
    </row>
    <row r="905" spans="1:7" x14ac:dyDescent="0.2">
      <c r="A905" s="10" t="str">
        <f t="shared" si="147"/>
        <v>Storage</v>
      </c>
      <c r="B905" s="119" t="str">
        <f t="shared" si="148"/>
        <v>Adequate shelving and storage space</v>
      </c>
      <c r="C905" s="9"/>
      <c r="D905" s="9"/>
      <c r="E905" s="9"/>
      <c r="F905" s="9"/>
      <c r="G905" s="25">
        <f t="shared" si="146"/>
        <v>0</v>
      </c>
    </row>
    <row r="906" spans="1:7" ht="36" x14ac:dyDescent="0.2">
      <c r="A906" s="10" t="str">
        <f t="shared" si="147"/>
        <v>Internal/external public toilets</v>
      </c>
      <c r="B906" s="119" t="str">
        <f t="shared" si="148"/>
        <v>Access to male and female toilets or suitable unisex/family toilets with basin</v>
      </c>
      <c r="C906" s="9"/>
      <c r="D906" s="9"/>
      <c r="E906" s="9"/>
      <c r="F906" s="9"/>
      <c r="G906" s="25">
        <f t="shared" si="146"/>
        <v>0</v>
      </c>
    </row>
    <row r="907" spans="1:7" ht="24" x14ac:dyDescent="0.2">
      <c r="A907" s="10" t="str">
        <f t="shared" si="147"/>
        <v>Disabled toilet</v>
      </c>
      <c r="B907" s="119" t="str">
        <f t="shared" si="148"/>
        <v>Access to disabled toilet or suitable unisex/family  toilet with basin</v>
      </c>
      <c r="C907" s="9"/>
      <c r="D907" s="9"/>
      <c r="E907" s="9"/>
      <c r="F907" s="9"/>
      <c r="G907" s="25">
        <f t="shared" si="146"/>
        <v>0</v>
      </c>
    </row>
    <row r="908" spans="1:7" ht="36" x14ac:dyDescent="0.2">
      <c r="A908" s="10" t="str">
        <f t="shared" si="147"/>
        <v>Cleaners  Store</v>
      </c>
      <c r="B908" s="119" t="str">
        <f t="shared" si="148"/>
        <v>Provision of interface with kitchen servery. Some undercover viewing area to reserve</v>
      </c>
      <c r="C908" s="9"/>
      <c r="D908" s="9"/>
      <c r="E908" s="9"/>
      <c r="F908" s="9"/>
      <c r="G908" s="25">
        <f t="shared" si="146"/>
        <v>0</v>
      </c>
    </row>
    <row r="909" spans="1:7" x14ac:dyDescent="0.2">
      <c r="A909" s="10" t="str">
        <f t="shared" si="147"/>
        <v>Plant Room</v>
      </c>
      <c r="B909" s="119" t="str">
        <f t="shared" si="148"/>
        <v>Adequate shelving and storage space</v>
      </c>
      <c r="C909" s="9"/>
      <c r="D909" s="9"/>
      <c r="E909" s="9"/>
      <c r="F909" s="9"/>
      <c r="G909" s="25">
        <f t="shared" si="146"/>
        <v>0</v>
      </c>
    </row>
    <row r="910" spans="1:7" ht="24" x14ac:dyDescent="0.2">
      <c r="A910" s="10" t="str">
        <f t="shared" si="147"/>
        <v>Rubbish storage</v>
      </c>
      <c r="B910" s="119" t="str">
        <f t="shared" si="148"/>
        <v>Externally accessible and lockable to store rubbish/recycling</v>
      </c>
      <c r="C910" s="9"/>
      <c r="D910" s="9"/>
      <c r="E910" s="9"/>
      <c r="F910" s="9"/>
      <c r="G910" s="25">
        <f t="shared" si="146"/>
        <v>0</v>
      </c>
    </row>
    <row r="911" spans="1:7" ht="36" x14ac:dyDescent="0.2">
      <c r="A911" s="10" t="str">
        <f t="shared" si="147"/>
        <v>Spectator cover</v>
      </c>
      <c r="B911" s="119" t="str">
        <f>B893</f>
        <v>Adequate space for viewing with sufficient protection from inclement weather. Interface with kitchen servery</v>
      </c>
      <c r="C911" s="9"/>
      <c r="D911" s="9"/>
      <c r="E911" s="9"/>
      <c r="F911" s="9"/>
      <c r="G911" s="25">
        <f t="shared" si="146"/>
        <v>0</v>
      </c>
    </row>
    <row r="912" spans="1:7" ht="15.75" thickBot="1" x14ac:dyDescent="0.25">
      <c r="A912" s="43"/>
      <c r="B912" s="44"/>
      <c r="C912" s="44"/>
      <c r="D912" s="45"/>
      <c r="E912" s="46">
        <f>SUM(E897:E911)</f>
        <v>0</v>
      </c>
      <c r="F912" s="46">
        <f>SUM(F897:F911)</f>
        <v>0</v>
      </c>
      <c r="G912" s="46">
        <f>SUM(G897:G911)</f>
        <v>0</v>
      </c>
    </row>
    <row r="913" spans="1:7" ht="15.75" thickTop="1" x14ac:dyDescent="0.25">
      <c r="A913" s="109">
        <f>A895+1</f>
        <v>50</v>
      </c>
      <c r="B913" s="145" t="s">
        <v>98</v>
      </c>
      <c r="C913" s="146"/>
      <c r="D913" s="136" t="s">
        <v>49</v>
      </c>
      <c r="E913" s="137"/>
      <c r="F913" s="137"/>
      <c r="G913" s="138"/>
    </row>
    <row r="914" spans="1:7" x14ac:dyDescent="0.2">
      <c r="A914" s="4" t="s">
        <v>12</v>
      </c>
      <c r="B914" s="4" t="s">
        <v>13</v>
      </c>
      <c r="C914" s="5" t="s">
        <v>14</v>
      </c>
      <c r="D914" s="15" t="s">
        <v>9</v>
      </c>
      <c r="E914" s="21" t="s">
        <v>10</v>
      </c>
      <c r="F914" s="22" t="s">
        <v>8</v>
      </c>
      <c r="G914" s="22" t="s">
        <v>4</v>
      </c>
    </row>
    <row r="915" spans="1:7" ht="24" x14ac:dyDescent="0.2">
      <c r="A915" s="10" t="str">
        <f>A897</f>
        <v>Pavilion Access</v>
      </c>
      <c r="B915" s="119" t="str">
        <f>B897</f>
        <v>Access &amp; egress to be DDA, BCA compliant</v>
      </c>
      <c r="C915" s="36"/>
      <c r="D915" s="38"/>
      <c r="E915" s="23"/>
      <c r="F915" s="24"/>
      <c r="G915" s="25">
        <f t="shared" ref="G915:G929" si="149">SUM(E915:F915)</f>
        <v>0</v>
      </c>
    </row>
    <row r="916" spans="1:7" ht="60" x14ac:dyDescent="0.2">
      <c r="A916" s="10" t="str">
        <f t="shared" ref="A916:A929" si="150">A898</f>
        <v>Changerooms (Home &amp; Away)</v>
      </c>
      <c r="B916" s="119" t="str">
        <f t="shared" ref="B916:B929" si="151">B898</f>
        <v>Provide 2 change rooms per playing field including bench seating and coat hooks
Area dependent on sport played at reserve</v>
      </c>
      <c r="C916" s="122" t="s">
        <v>334</v>
      </c>
      <c r="D916" s="38"/>
      <c r="E916" s="23"/>
      <c r="F916" s="24"/>
      <c r="G916" s="25">
        <f t="shared" si="149"/>
        <v>0</v>
      </c>
    </row>
    <row r="917" spans="1:7" ht="84" x14ac:dyDescent="0.2">
      <c r="A917" s="10" t="str">
        <f t="shared" si="150"/>
        <v>Amenities (players toilet/showers)</v>
      </c>
      <c r="B917" s="119" t="str">
        <f t="shared" si="151"/>
        <v>Provide 2 sets of player amenities per playing field. Exclusive access to adjacent shower area (3 cubicle shower per set). Exclusive access to adjacent toilet facilities with hand basin (3 pans/1 basin per set – no urinals)</v>
      </c>
      <c r="C917" s="12"/>
      <c r="D917" s="38"/>
      <c r="E917" s="23"/>
      <c r="F917" s="24"/>
      <c r="G917" s="25">
        <f t="shared" si="149"/>
        <v>0</v>
      </c>
    </row>
    <row r="918" spans="1:7" ht="60" x14ac:dyDescent="0.2">
      <c r="A918" s="10" t="str">
        <f t="shared" si="150"/>
        <v>Umpires room</v>
      </c>
      <c r="B918" s="119" t="str">
        <f t="shared" si="151"/>
        <v>1 lockable change room per facility including bench seating and coat hooks. Access within the building to lockable shower and lockable toilet with hand basin</v>
      </c>
      <c r="C918" s="12"/>
      <c r="D918" s="38"/>
      <c r="E918" s="23"/>
      <c r="F918" s="24"/>
      <c r="G918" s="25">
        <f t="shared" si="149"/>
        <v>0</v>
      </c>
    </row>
    <row r="919" spans="1:7" ht="48" x14ac:dyDescent="0.2">
      <c r="A919" s="10" t="str">
        <f t="shared" si="150"/>
        <v>First aid/medical room</v>
      </c>
      <c r="B919" s="119" t="str">
        <f t="shared" si="151"/>
        <v>Provision of sink/wash basin. Accessible emergency access. Positioned near change rooms. May be shared as office/ meeting room</v>
      </c>
      <c r="C919" s="12"/>
      <c r="D919" s="38"/>
      <c r="E919" s="23"/>
      <c r="F919" s="24"/>
      <c r="G919" s="25">
        <f t="shared" si="149"/>
        <v>0</v>
      </c>
    </row>
    <row r="920" spans="1:7" ht="48" x14ac:dyDescent="0.2">
      <c r="A920" s="10" t="str">
        <f t="shared" si="150"/>
        <v>Office/meeting room</v>
      </c>
      <c r="B920" s="119" t="str">
        <f t="shared" si="151"/>
        <v>Access to broadband internet and telecommunications. Appropriate shelving and computer space. May be shared as first aid/medical room</v>
      </c>
      <c r="C920" s="12"/>
      <c r="D920" s="38"/>
      <c r="E920" s="23"/>
      <c r="F920" s="24"/>
      <c r="G920" s="25">
        <f t="shared" si="149"/>
        <v>0</v>
      </c>
    </row>
    <row r="921" spans="1:7" ht="108" x14ac:dyDescent="0.2">
      <c r="A921" s="10" t="str">
        <f t="shared" si="150"/>
        <v>Kitchen/kiosk</v>
      </c>
      <c r="B921" s="119" t="str">
        <f t="shared" si="151"/>
        <v>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c r="C921" s="12"/>
      <c r="D921" s="38"/>
      <c r="E921" s="23"/>
      <c r="F921" s="24"/>
      <c r="G921" s="25">
        <f t="shared" si="149"/>
        <v>0</v>
      </c>
    </row>
    <row r="922" spans="1:7" ht="36" x14ac:dyDescent="0.2">
      <c r="A922" s="10" t="str">
        <f t="shared" si="150"/>
        <v>Social area</v>
      </c>
      <c r="B922" s="119" t="str">
        <f t="shared" si="151"/>
        <v>Provision of interface with kitchen servery. Some undercover viewing area to reserve</v>
      </c>
      <c r="C922" s="12"/>
      <c r="D922" s="38"/>
      <c r="E922" s="23"/>
      <c r="F922" s="24"/>
      <c r="G922" s="25">
        <f t="shared" si="149"/>
        <v>0</v>
      </c>
    </row>
    <row r="923" spans="1:7" x14ac:dyDescent="0.2">
      <c r="A923" s="10" t="str">
        <f t="shared" si="150"/>
        <v>Storage</v>
      </c>
      <c r="B923" s="119" t="str">
        <f t="shared" si="151"/>
        <v>Adequate shelving and storage space</v>
      </c>
      <c r="C923" s="12"/>
      <c r="D923" s="38"/>
      <c r="E923" s="23"/>
      <c r="F923" s="24"/>
      <c r="G923" s="25">
        <f t="shared" si="149"/>
        <v>0</v>
      </c>
    </row>
    <row r="924" spans="1:7" ht="36" x14ac:dyDescent="0.2">
      <c r="A924" s="10" t="str">
        <f t="shared" si="150"/>
        <v>Internal/external public toilets</v>
      </c>
      <c r="B924" s="119" t="str">
        <f t="shared" si="151"/>
        <v>Access to male and female toilets or suitable unisex/family toilets with basin</v>
      </c>
      <c r="C924" s="12"/>
      <c r="D924" s="38"/>
      <c r="E924" s="23"/>
      <c r="F924" s="24"/>
      <c r="G924" s="25">
        <f t="shared" si="149"/>
        <v>0</v>
      </c>
    </row>
    <row r="925" spans="1:7" ht="24" x14ac:dyDescent="0.2">
      <c r="A925" s="10" t="str">
        <f t="shared" si="150"/>
        <v>Disabled toilet</v>
      </c>
      <c r="B925" s="119" t="str">
        <f t="shared" si="151"/>
        <v>Access to disabled toilet or suitable unisex/family  toilet with basin</v>
      </c>
      <c r="C925" s="12"/>
      <c r="D925" s="38"/>
      <c r="E925" s="23"/>
      <c r="F925" s="24"/>
      <c r="G925" s="25">
        <f t="shared" si="149"/>
        <v>0</v>
      </c>
    </row>
    <row r="926" spans="1:7" ht="36" x14ac:dyDescent="0.2">
      <c r="A926" s="10" t="str">
        <f t="shared" si="150"/>
        <v>Cleaners  Store</v>
      </c>
      <c r="B926" s="119" t="str">
        <f t="shared" si="151"/>
        <v>Provision of interface with kitchen servery. Some undercover viewing area to reserve</v>
      </c>
      <c r="C926" s="12"/>
      <c r="D926" s="38"/>
      <c r="E926" s="23"/>
      <c r="F926" s="24"/>
      <c r="G926" s="25">
        <f t="shared" si="149"/>
        <v>0</v>
      </c>
    </row>
    <row r="927" spans="1:7" x14ac:dyDescent="0.2">
      <c r="A927" s="10" t="str">
        <f t="shared" si="150"/>
        <v>Plant Room</v>
      </c>
      <c r="B927" s="119" t="str">
        <f t="shared" si="151"/>
        <v>Adequate shelving and storage space</v>
      </c>
      <c r="C927" s="12"/>
      <c r="D927" s="38"/>
      <c r="E927" s="23"/>
      <c r="F927" s="24"/>
      <c r="G927" s="25">
        <f t="shared" si="149"/>
        <v>0</v>
      </c>
    </row>
    <row r="928" spans="1:7" ht="24" x14ac:dyDescent="0.2">
      <c r="A928" s="10" t="str">
        <f t="shared" si="150"/>
        <v>Rubbish storage</v>
      </c>
      <c r="B928" s="119" t="str">
        <f t="shared" si="151"/>
        <v>Externally accessible and lockable to store rubbish/recycling</v>
      </c>
      <c r="C928" s="12"/>
      <c r="D928" s="38"/>
      <c r="E928" s="23"/>
      <c r="F928" s="24"/>
      <c r="G928" s="25">
        <f t="shared" si="149"/>
        <v>0</v>
      </c>
    </row>
    <row r="929" spans="1:7" ht="36" x14ac:dyDescent="0.2">
      <c r="A929" s="10" t="str">
        <f t="shared" si="150"/>
        <v>Spectator cover</v>
      </c>
      <c r="B929" s="119" t="str">
        <f t="shared" si="151"/>
        <v>Adequate space for viewing with sufficient protection from inclement weather. Interface with kitchen servery</v>
      </c>
      <c r="C929" s="12"/>
      <c r="D929" s="38"/>
      <c r="E929" s="23"/>
      <c r="F929" s="24"/>
      <c r="G929" s="25">
        <f t="shared" si="149"/>
        <v>0</v>
      </c>
    </row>
    <row r="930" spans="1:7" ht="15.75" thickBot="1" x14ac:dyDescent="0.25">
      <c r="A930" s="43"/>
      <c r="B930" s="44"/>
      <c r="C930" s="44"/>
      <c r="D930" s="45"/>
      <c r="E930" s="46">
        <f>SUM(E915:E929)</f>
        <v>0</v>
      </c>
      <c r="F930" s="46">
        <f>SUM(F915:F929)</f>
        <v>0</v>
      </c>
      <c r="G930" s="46">
        <f>SUM(G915:G929)</f>
        <v>0</v>
      </c>
    </row>
    <row r="931" spans="1:7" ht="13.5" thickTop="1" x14ac:dyDescent="0.2">
      <c r="A931" s="2"/>
      <c r="B931" s="2"/>
      <c r="C931" s="2"/>
    </row>
    <row r="932" spans="1:7" x14ac:dyDescent="0.2">
      <c r="A932" s="2"/>
      <c r="B932" s="2"/>
      <c r="C932" s="2"/>
    </row>
    <row r="933" spans="1:7" x14ac:dyDescent="0.2">
      <c r="A933" s="3"/>
      <c r="B933" s="3"/>
      <c r="C933" s="3"/>
    </row>
    <row r="934" spans="1:7" x14ac:dyDescent="0.2">
      <c r="A934" s="2"/>
      <c r="B934" s="2"/>
      <c r="C934" s="2"/>
    </row>
    <row r="935" spans="1:7" x14ac:dyDescent="0.2">
      <c r="A935" s="2"/>
      <c r="B935" s="2"/>
      <c r="C935" s="2"/>
    </row>
  </sheetData>
  <mergeCells count="102">
    <mergeCell ref="B877:C877"/>
    <mergeCell ref="D877:G877"/>
    <mergeCell ref="B859:C859"/>
    <mergeCell ref="D859:G859"/>
    <mergeCell ref="B841:C841"/>
    <mergeCell ref="D841:G841"/>
    <mergeCell ref="B625:C625"/>
    <mergeCell ref="D625:G625"/>
    <mergeCell ref="B661:C661"/>
    <mergeCell ref="D661:G661"/>
    <mergeCell ref="B679:C679"/>
    <mergeCell ref="D679:G679"/>
    <mergeCell ref="B823:C823"/>
    <mergeCell ref="D823:G823"/>
    <mergeCell ref="B787:C787"/>
    <mergeCell ref="D787:G787"/>
    <mergeCell ref="B733:C733"/>
    <mergeCell ref="D733:G733"/>
    <mergeCell ref="B4:C4"/>
    <mergeCell ref="D4:G4"/>
    <mergeCell ref="B553:C553"/>
    <mergeCell ref="D553:G553"/>
    <mergeCell ref="B607:C607"/>
    <mergeCell ref="D607:G607"/>
    <mergeCell ref="B571:C571"/>
    <mergeCell ref="D571:G571"/>
    <mergeCell ref="D463:G463"/>
    <mergeCell ref="B463:C463"/>
    <mergeCell ref="B589:C589"/>
    <mergeCell ref="D589:G589"/>
    <mergeCell ref="D517:G517"/>
    <mergeCell ref="B517:C517"/>
    <mergeCell ref="D481:G481"/>
    <mergeCell ref="D499:G499"/>
    <mergeCell ref="B481:C481"/>
    <mergeCell ref="B499:C499"/>
    <mergeCell ref="B913:C913"/>
    <mergeCell ref="D913:G913"/>
    <mergeCell ref="D895:G895"/>
    <mergeCell ref="B895:C895"/>
    <mergeCell ref="D535:G535"/>
    <mergeCell ref="D805:G805"/>
    <mergeCell ref="B535:C535"/>
    <mergeCell ref="B805:C805"/>
    <mergeCell ref="B769:C769"/>
    <mergeCell ref="D769:G769"/>
    <mergeCell ref="B697:C697"/>
    <mergeCell ref="D697:G697"/>
    <mergeCell ref="B715:C715"/>
    <mergeCell ref="D715:G715"/>
    <mergeCell ref="B751:C751"/>
    <mergeCell ref="D751:G751"/>
    <mergeCell ref="B643:C643"/>
    <mergeCell ref="D643:G643"/>
    <mergeCell ref="D445:G445"/>
    <mergeCell ref="B427:C427"/>
    <mergeCell ref="B445:C445"/>
    <mergeCell ref="D373:G373"/>
    <mergeCell ref="D391:G391"/>
    <mergeCell ref="B373:C373"/>
    <mergeCell ref="B391:C391"/>
    <mergeCell ref="D409:G409"/>
    <mergeCell ref="B409:C409"/>
    <mergeCell ref="D301:G301"/>
    <mergeCell ref="B301:C301"/>
    <mergeCell ref="D319:G319"/>
    <mergeCell ref="D337:G337"/>
    <mergeCell ref="B319:C319"/>
    <mergeCell ref="B337:C337"/>
    <mergeCell ref="D355:G355"/>
    <mergeCell ref="B355:C355"/>
    <mergeCell ref="D427:G427"/>
    <mergeCell ref="D211:G211"/>
    <mergeCell ref="D229:G229"/>
    <mergeCell ref="B211:C211"/>
    <mergeCell ref="B229:C229"/>
    <mergeCell ref="D247:G247"/>
    <mergeCell ref="B247:C247"/>
    <mergeCell ref="D265:G265"/>
    <mergeCell ref="D283:G283"/>
    <mergeCell ref="B265:C265"/>
    <mergeCell ref="B283:C283"/>
    <mergeCell ref="D31:G31"/>
    <mergeCell ref="B31:C31"/>
    <mergeCell ref="D49:G49"/>
    <mergeCell ref="B85:C85"/>
    <mergeCell ref="B103:C103"/>
    <mergeCell ref="B49:C49"/>
    <mergeCell ref="B67:C67"/>
    <mergeCell ref="D103:G103"/>
    <mergeCell ref="D67:G67"/>
    <mergeCell ref="D85:G85"/>
    <mergeCell ref="D121:G121"/>
    <mergeCell ref="B121:C121"/>
    <mergeCell ref="D157:G157"/>
    <mergeCell ref="B193:C193"/>
    <mergeCell ref="D193:G193"/>
    <mergeCell ref="D175:G175"/>
    <mergeCell ref="B175:C175"/>
    <mergeCell ref="D139:G139"/>
    <mergeCell ref="B139:C139"/>
    <mergeCell ref="B157:C157"/>
  </mergeCells>
  <phoneticPr fontId="0" type="noConversion"/>
  <pageMargins left="0.51181102362204722" right="0.11811023622047245" top="0.74803149606299213" bottom="0.74803149606299213" header="0.31496062992125984" footer="0.31496062992125984"/>
  <pageSetup paperSize="9" scale="89" orientation="portrait"/>
  <headerFooter>
    <oddHeader>&amp;C&amp;"Arial,Bold"&amp;16MOONEE VALLEY SPORTS FACILITY MATRIX</oddHeader>
    <oddFooter xml:space="preserve">&amp;L© OutsidetheSquare Creative Consulting
and LMH Consulting 2013  &amp;C&amp;D&amp;R
</oddFooter>
  </headerFooter>
  <rowBreaks count="15" manualBreakCount="15">
    <brk id="64" max="16383" man="1"/>
    <brk id="98" max="16383" man="1"/>
    <brk id="128" max="16383" man="1"/>
    <brk id="162" max="16383" man="1"/>
    <brk id="196" max="16383" man="1"/>
    <brk id="230" max="16383" man="1"/>
    <brk id="264" max="16383" man="1"/>
    <brk id="298" max="16383" man="1"/>
    <brk id="332" max="16383" man="1"/>
    <brk id="362" max="16383" man="1"/>
    <brk id="396" max="16383" man="1"/>
    <brk id="430" max="16383" man="1"/>
    <brk id="464" max="16383" man="1"/>
    <brk id="498" max="16383" man="1"/>
    <brk id="532" max="16383" man="1"/>
  </rowBreaks>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54"/>
  <sheetViews>
    <sheetView topLeftCell="B1" zoomScale="125" zoomScaleNormal="125" workbookViewId="0">
      <selection activeCell="E1" sqref="E1:G1"/>
    </sheetView>
  </sheetViews>
  <sheetFormatPr defaultRowHeight="11.25" x14ac:dyDescent="0.2"/>
  <cols>
    <col min="1" max="1" width="5" style="41" customWidth="1"/>
    <col min="2" max="2" width="22.7109375" style="42" customWidth="1"/>
    <col min="3" max="3" width="18.140625" style="41" customWidth="1"/>
    <col min="4" max="4" width="12.42578125" style="41" customWidth="1"/>
    <col min="5" max="5" width="8" style="41" bestFit="1" customWidth="1"/>
    <col min="6" max="7" width="8.7109375" style="41" bestFit="1" customWidth="1"/>
    <col min="8" max="9" width="8.140625" style="41" bestFit="1" customWidth="1"/>
    <col min="10" max="10" width="8" style="41" bestFit="1" customWidth="1"/>
    <col min="11" max="12" width="8.140625" style="41" bestFit="1" customWidth="1"/>
    <col min="13" max="13" width="8" style="41" bestFit="1" customWidth="1"/>
    <col min="14" max="15" width="8.140625" style="41" bestFit="1" customWidth="1"/>
    <col min="16" max="16" width="8" style="41" bestFit="1" customWidth="1"/>
    <col min="17" max="17" width="5.7109375" style="41" bestFit="1" customWidth="1"/>
    <col min="18" max="18" width="7" style="41" bestFit="1" customWidth="1"/>
    <col min="19" max="22" width="8" style="41" bestFit="1" customWidth="1"/>
    <col min="23" max="23" width="38.140625" style="41" customWidth="1"/>
    <col min="24" max="256" width="11.42578125" style="41" customWidth="1"/>
    <col min="257" max="16384" width="9.140625" style="41"/>
  </cols>
  <sheetData>
    <row r="1" spans="1:24" ht="15.75" thickBot="1" x14ac:dyDescent="0.3">
      <c r="A1" s="160" t="s">
        <v>42</v>
      </c>
      <c r="B1" s="160"/>
      <c r="C1" s="160"/>
      <c r="D1" s="161"/>
      <c r="E1" s="162" t="s">
        <v>28</v>
      </c>
      <c r="F1" s="163"/>
      <c r="G1" s="164"/>
      <c r="H1" s="162" t="s">
        <v>29</v>
      </c>
      <c r="I1" s="163"/>
      <c r="J1" s="164"/>
      <c r="K1" s="162" t="s">
        <v>30</v>
      </c>
      <c r="L1" s="163"/>
      <c r="M1" s="164"/>
      <c r="N1" s="162" t="s">
        <v>31</v>
      </c>
      <c r="O1" s="163"/>
      <c r="P1" s="164"/>
      <c r="Q1" s="155" t="s">
        <v>43</v>
      </c>
      <c r="R1" s="155"/>
      <c r="S1" s="156"/>
      <c r="T1" s="157" t="s">
        <v>44</v>
      </c>
      <c r="U1" s="158"/>
      <c r="V1" s="159"/>
      <c r="W1" s="89" t="s">
        <v>45</v>
      </c>
    </row>
    <row r="2" spans="1:24" ht="15.75" thickBot="1" x14ac:dyDescent="0.3">
      <c r="A2" s="49" t="s">
        <v>26</v>
      </c>
      <c r="B2" s="50" t="s">
        <v>3</v>
      </c>
      <c r="C2" s="51" t="s">
        <v>27</v>
      </c>
      <c r="D2" s="51" t="s">
        <v>9</v>
      </c>
      <c r="E2" s="74" t="s">
        <v>10</v>
      </c>
      <c r="F2" s="75" t="s">
        <v>8</v>
      </c>
      <c r="G2" s="52" t="s">
        <v>4</v>
      </c>
      <c r="H2" s="74" t="s">
        <v>32</v>
      </c>
      <c r="I2" s="75" t="s">
        <v>33</v>
      </c>
      <c r="J2" s="52" t="s">
        <v>34</v>
      </c>
      <c r="K2" s="74" t="s">
        <v>35</v>
      </c>
      <c r="L2" s="75" t="s">
        <v>36</v>
      </c>
      <c r="M2" s="52" t="s">
        <v>37</v>
      </c>
      <c r="N2" s="74" t="s">
        <v>38</v>
      </c>
      <c r="O2" s="75" t="s">
        <v>39</v>
      </c>
      <c r="P2" s="52" t="s">
        <v>40</v>
      </c>
      <c r="Q2" s="84" t="s">
        <v>15</v>
      </c>
      <c r="R2" s="86" t="s">
        <v>16</v>
      </c>
      <c r="S2" s="87" t="s">
        <v>17</v>
      </c>
      <c r="T2" s="85" t="s">
        <v>15</v>
      </c>
      <c r="U2" s="85" t="s">
        <v>16</v>
      </c>
      <c r="V2" s="88" t="s">
        <v>17</v>
      </c>
      <c r="W2" s="90"/>
      <c r="X2" s="70"/>
    </row>
    <row r="3" spans="1:24" ht="23.25" x14ac:dyDescent="0.25">
      <c r="A3" s="41">
        <f>'PIVOTTABLES-PAVS'!A31</f>
        <v>1</v>
      </c>
      <c r="B3" s="42" t="str">
        <f>'PIVOTTABLES-PAVS'!B31</f>
        <v>Hansen/Etzel Pavilion (Airport West Sports Pavilion Main)</v>
      </c>
      <c r="C3" s="67" t="str">
        <f>'PIVOTTABLES-PAVS'!D31</f>
        <v>Pavilion Grade:</v>
      </c>
      <c r="D3" s="94"/>
      <c r="E3" s="55">
        <f>'PIVOTTABLES-PAVS'!E48</f>
        <v>50000</v>
      </c>
      <c r="F3" s="76">
        <f>'PIVOTTABLES-PAVS'!F48</f>
        <v>150000</v>
      </c>
      <c r="G3" s="78">
        <f>'PIVOTTABLES-PAVS'!G48</f>
        <v>200000</v>
      </c>
      <c r="H3" s="77">
        <f>SUMIF('PIVOTTABLES-PAVS'!D33:D47,"High",'PIVOTTABLES-PAVS'!E33:E47)</f>
        <v>0</v>
      </c>
      <c r="I3" s="61">
        <f>SUMIF('PIVOTTABLES-PAVS'!D33:D47,"High",'PIVOTTABLES-PAVS'!F33:F47)</f>
        <v>0</v>
      </c>
      <c r="J3" s="78">
        <f>SUMIF('PIVOTTABLES-PAVS'!D33:D47,"High",'PIVOTTABLES-PAVS'!G33:G47)</f>
        <v>0</v>
      </c>
      <c r="K3" s="73">
        <f>SUMIF('PIVOTTABLES-PAVS'!D33:D47,"Medium",'PIVOTTABLES-PAVS'!E33:E47)</f>
        <v>0</v>
      </c>
      <c r="L3" s="61">
        <f>SUMIF('PIVOTTABLES-PAVS'!D33:D47,"Medium",'PIVOTTABLES-PAVS'!F33:F47)</f>
        <v>0</v>
      </c>
      <c r="M3" s="78">
        <f>SUMIF('PIVOTTABLES-PAVS'!D33:D47,"Medium",'PIVOTTABLES-PAVS'!G33:G47)</f>
        <v>0</v>
      </c>
      <c r="N3" s="73">
        <f>SUMIF('PIVOTTABLES-PAVS'!D33:D47,"Low",'PIVOTTABLES-PAVS'!E33:E47)</f>
        <v>50000</v>
      </c>
      <c r="O3" s="61">
        <f>SUMIF('PIVOTTABLES-PAVS'!D33:D47,"Low",'PIVOTTABLES-PAVS'!F33:F47)</f>
        <v>150000</v>
      </c>
      <c r="P3" s="78">
        <f>SUMIF('PIVOTTABLES-PAVS'!D33:D47,"Low",'PIVOTTABLES-PAVS'!G33:G47)</f>
        <v>200000</v>
      </c>
      <c r="Q3" s="73">
        <f>H3</f>
        <v>0</v>
      </c>
      <c r="R3" s="73">
        <f>K3</f>
        <v>0</v>
      </c>
      <c r="S3" s="73">
        <f>N3</f>
        <v>50000</v>
      </c>
      <c r="T3" s="82">
        <f>I3</f>
        <v>0</v>
      </c>
      <c r="U3" s="82">
        <f>L3</f>
        <v>0</v>
      </c>
      <c r="V3" s="82">
        <f>O3</f>
        <v>150000</v>
      </c>
      <c r="W3" s="91"/>
      <c r="X3" s="70"/>
    </row>
    <row r="4" spans="1:24" ht="15" x14ac:dyDescent="0.25">
      <c r="A4" s="41">
        <f>'PIVOTTABLES-PAVS'!A49</f>
        <v>2</v>
      </c>
      <c r="B4" s="42" t="str">
        <f>'PIVOTTABLES-PAVS'!B49</f>
        <v>AJ Davis Pavilion</v>
      </c>
      <c r="C4" s="67" t="str">
        <f>'PIVOTTABLES-PAVS'!D49</f>
        <v>Pavilion Grade:</v>
      </c>
      <c r="D4" s="94"/>
      <c r="E4" s="56">
        <f>'PIVOTTABLES-PAVS'!E66</f>
        <v>0</v>
      </c>
      <c r="F4" s="76">
        <f>'PIVOTTABLES-PAVS'!F66</f>
        <v>740000</v>
      </c>
      <c r="G4" s="79">
        <f>'PIVOTTABLES-PAVS'!G66</f>
        <v>740000</v>
      </c>
      <c r="H4" s="57">
        <f>SUMIF('PIVOTTABLES-PAVS'!D51:D65,"High",'PIVOTTABLES-PAVS'!E51:E65)</f>
        <v>0</v>
      </c>
      <c r="I4" s="61">
        <f>SUMIF('PIVOTTABLES-PAVS'!D51:D65,"High",'PIVOTTABLES-PAVS'!F51:F65)</f>
        <v>0</v>
      </c>
      <c r="J4" s="79">
        <f>SUMIF('PIVOTTABLES-PAVS'!D51:D65,"High",'PIVOTTABLES-PAVS'!G51:G65)</f>
        <v>0</v>
      </c>
      <c r="K4" s="56">
        <f>SUMIF('PIVOTTABLES-PAVS'!D51:D65,"Medium",'PIVOTTABLES-PAVS'!E51:E65)</f>
        <v>0</v>
      </c>
      <c r="L4" s="61">
        <f>SUMIF('PIVOTTABLES-PAVS'!D51:D65,"Medium",'PIVOTTABLES-PAVS'!F51:F65)</f>
        <v>0</v>
      </c>
      <c r="M4" s="79">
        <f>SUMIF('PIVOTTABLES-PAVS'!D51:D65,"Medium",'PIVOTTABLES-PAVS'!G51:G65)</f>
        <v>0</v>
      </c>
      <c r="N4" s="56">
        <f>SUMIF('PIVOTTABLES-PAVS'!D51:D65,"Low",'PIVOTTABLES-PAVS'!E51:E65)</f>
        <v>0</v>
      </c>
      <c r="O4" s="61">
        <f>SUMIF('PIVOTTABLES-PAVS'!D51:D65,"Low",'PIVOTTABLES-PAVS'!F51:F65)</f>
        <v>740000</v>
      </c>
      <c r="P4" s="79">
        <f>SUMIF('PIVOTTABLES-PAVS'!D51:D65,"Low",'PIVOTTABLES-PAVS'!G51:G65)</f>
        <v>740000</v>
      </c>
      <c r="Q4" s="56">
        <f t="shared" ref="Q4:Q52" si="0">H4</f>
        <v>0</v>
      </c>
      <c r="R4" s="56">
        <f t="shared" ref="R4:R52" si="1">K4</f>
        <v>0</v>
      </c>
      <c r="S4" s="56">
        <f t="shared" ref="S4:S52" si="2">N4</f>
        <v>0</v>
      </c>
      <c r="T4" s="82">
        <f t="shared" ref="T4:T52" si="3">I4</f>
        <v>0</v>
      </c>
      <c r="U4" s="82">
        <f t="shared" ref="U4:U52" si="4">L4</f>
        <v>0</v>
      </c>
      <c r="V4" s="82">
        <f t="shared" ref="V4:V52" si="5">O4</f>
        <v>740000</v>
      </c>
      <c r="W4" s="91"/>
      <c r="X4" s="70"/>
    </row>
    <row r="5" spans="1:24" ht="15" x14ac:dyDescent="0.25">
      <c r="A5" s="41">
        <f>'PIVOTTABLES-PAVS'!A67</f>
        <v>3</v>
      </c>
      <c r="B5" s="42" t="str">
        <f>'PIVOTTABLES-PAVS'!B67</f>
        <v>Boeing Pavilion - baseball</v>
      </c>
      <c r="C5" s="67" t="str">
        <f>'PIVOTTABLES-PAVS'!D67</f>
        <v>Pavilion Grade:</v>
      </c>
      <c r="D5" s="94"/>
      <c r="E5" s="56">
        <f>'PIVOTTABLES-PAVS'!E84</f>
        <v>5000</v>
      </c>
      <c r="F5" s="76">
        <f>'PIVOTTABLES-PAVS'!F84</f>
        <v>240000</v>
      </c>
      <c r="G5" s="79">
        <f>'PIVOTTABLES-PAVS'!G84</f>
        <v>245000</v>
      </c>
      <c r="H5" s="57">
        <f>SUMIF('PIVOTTABLES-PAVS'!D69:D83,"High",'PIVOTTABLES-PAVS'!E69:E83)</f>
        <v>0</v>
      </c>
      <c r="I5" s="61">
        <f>SUMIF('PIVOTTABLES-PAVS'!D69:D83,"High",'PIVOTTABLES-PAVS'!F69:F83)</f>
        <v>0</v>
      </c>
      <c r="J5" s="79">
        <f>SUMIF('PIVOTTABLES-PAVS'!D69:D83,"High",'PIVOTTABLES-PAVS'!G69:G83)</f>
        <v>0</v>
      </c>
      <c r="K5" s="56">
        <f>SUMIF('PIVOTTABLES-PAVS'!D69:D83,"Medium",'PIVOTTABLES-PAVS'!E69:E83)</f>
        <v>0</v>
      </c>
      <c r="L5" s="61">
        <f>SUMIF('PIVOTTABLES-PAVS'!D69:D83,"Medium",'PIVOTTABLES-PAVS'!F69:F83)</f>
        <v>0</v>
      </c>
      <c r="M5" s="79">
        <f>SUMIF('PIVOTTABLES-PAVS'!D69:D83,"Medium",'PIVOTTABLES-PAVS'!G69:G83)</f>
        <v>0</v>
      </c>
      <c r="N5" s="56">
        <f>SUMIF('PIVOTTABLES-PAVS'!D69:D83,"Low",'PIVOTTABLES-PAVS'!E69:E83)</f>
        <v>5000</v>
      </c>
      <c r="O5" s="61">
        <f>SUMIF('PIVOTTABLES-PAVS'!D69:D83,"Low",'PIVOTTABLES-PAVS'!F69:F83)</f>
        <v>240000</v>
      </c>
      <c r="P5" s="79">
        <f>SUMIF('PIVOTTABLES-PAVS'!D69:D83,"Low",'PIVOTTABLES-PAVS'!G69:G83)</f>
        <v>245000</v>
      </c>
      <c r="Q5" s="56">
        <f t="shared" si="0"/>
        <v>0</v>
      </c>
      <c r="R5" s="56">
        <f t="shared" si="1"/>
        <v>0</v>
      </c>
      <c r="S5" s="56">
        <f t="shared" si="2"/>
        <v>5000</v>
      </c>
      <c r="T5" s="82">
        <f t="shared" si="3"/>
        <v>0</v>
      </c>
      <c r="U5" s="82">
        <f t="shared" si="4"/>
        <v>0</v>
      </c>
      <c r="V5" s="82">
        <f t="shared" si="5"/>
        <v>240000</v>
      </c>
      <c r="W5" s="91"/>
      <c r="X5" s="70"/>
    </row>
    <row r="6" spans="1:24" ht="15" x14ac:dyDescent="0.25">
      <c r="A6" s="41">
        <f>'PIVOTTABLES-PAVS'!A85</f>
        <v>4</v>
      </c>
      <c r="B6" s="42" t="str">
        <f>'PIVOTTABLES-PAVS'!B85</f>
        <v>Boeing Pavilion - cricket</v>
      </c>
      <c r="C6" s="67" t="str">
        <f>'PIVOTTABLES-PAVS'!D85</f>
        <v>Pavilion Grade:</v>
      </c>
      <c r="D6" s="94"/>
      <c r="E6" s="56">
        <f>'PIVOTTABLES-PAVS'!E102</f>
        <v>5000</v>
      </c>
      <c r="F6" s="76">
        <f>'PIVOTTABLES-PAVS'!F102</f>
        <v>617000</v>
      </c>
      <c r="G6" s="79">
        <f>'PIVOTTABLES-PAVS'!G102</f>
        <v>622000</v>
      </c>
      <c r="H6" s="57">
        <f>SUMIF('PIVOTTABLES-PAVS'!D87:D101,"High",'PIVOTTABLES-PAVS'!E87:E101)</f>
        <v>0</v>
      </c>
      <c r="I6" s="61">
        <f>SUMIF('PIVOTTABLES-PAVS'!D87:D101,"High",'PIVOTTABLES-PAVS'!F87:F101)</f>
        <v>0</v>
      </c>
      <c r="J6" s="79">
        <f>SUMIF('PIVOTTABLES-PAVS'!D87:D101,"High",'PIVOTTABLES-PAVS'!G87:G101)</f>
        <v>0</v>
      </c>
      <c r="K6" s="56">
        <f>SUMIF('PIVOTTABLES-PAVS'!D87:D101,"Medium",'PIVOTTABLES-PAVS'!E87:E101)</f>
        <v>0</v>
      </c>
      <c r="L6" s="61">
        <f>SUMIF('PIVOTTABLES-PAVS'!D87:D101,"Medium",'PIVOTTABLES-PAVS'!F87:F101)</f>
        <v>0</v>
      </c>
      <c r="M6" s="79">
        <f>SUMIF('PIVOTTABLES-PAVS'!D87:D101,"Medium",'PIVOTTABLES-PAVS'!G87:G101)</f>
        <v>0</v>
      </c>
      <c r="N6" s="56">
        <f>SUMIF('PIVOTTABLES-PAVS'!D87:D101,"Low",'PIVOTTABLES-PAVS'!E87:E101)</f>
        <v>5000</v>
      </c>
      <c r="O6" s="61">
        <f>SUMIF('PIVOTTABLES-PAVS'!D87:D101,"Low",'PIVOTTABLES-PAVS'!F87:F101)</f>
        <v>617000</v>
      </c>
      <c r="P6" s="79">
        <f>SUMIF('PIVOTTABLES-PAVS'!D87:D101,"Low",'PIVOTTABLES-PAVS'!G87:G101)</f>
        <v>622000</v>
      </c>
      <c r="Q6" s="56">
        <f t="shared" si="0"/>
        <v>0</v>
      </c>
      <c r="R6" s="56">
        <f t="shared" si="1"/>
        <v>0</v>
      </c>
      <c r="S6" s="56">
        <f t="shared" si="2"/>
        <v>5000</v>
      </c>
      <c r="T6" s="82">
        <f t="shared" si="3"/>
        <v>0</v>
      </c>
      <c r="U6" s="82">
        <f t="shared" si="4"/>
        <v>0</v>
      </c>
      <c r="V6" s="82">
        <f t="shared" si="5"/>
        <v>617000</v>
      </c>
      <c r="W6" s="91"/>
      <c r="X6" s="70"/>
    </row>
    <row r="7" spans="1:24" ht="15" x14ac:dyDescent="0.25">
      <c r="A7" s="41">
        <f>'PIVOTTABLES-PAVS'!A103</f>
        <v>5</v>
      </c>
      <c r="B7" s="42" t="str">
        <f>'PIVOTTABLES-PAVS'!B103</f>
        <v>Buckley Park New Pavilion</v>
      </c>
      <c r="C7" s="67" t="str">
        <f>'PIVOTTABLES-PAVS'!D103</f>
        <v>Pavilion Grade:</v>
      </c>
      <c r="D7" s="94"/>
      <c r="E7" s="56">
        <f>'PIVOTTABLES-PAVS'!E120</f>
        <v>0</v>
      </c>
      <c r="F7" s="76">
        <f>'PIVOTTABLES-PAVS'!F120</f>
        <v>55000</v>
      </c>
      <c r="G7" s="79">
        <f>'PIVOTTABLES-PAVS'!G120</f>
        <v>55000</v>
      </c>
      <c r="H7" s="57">
        <f>SUMIF('PIVOTTABLES-PAVS'!D105:D119,"High",'PIVOTTABLES-PAVS'!E105:E119)</f>
        <v>0</v>
      </c>
      <c r="I7" s="61">
        <f>SUMIF('PIVOTTABLES-PAVS'!D105:D119,"High",'PIVOTTABLES-PAVS'!F105:F119)</f>
        <v>0</v>
      </c>
      <c r="J7" s="79">
        <f>SUMIF('PIVOTTABLES-PAVS'!D105:D119,"High",'PIVOTTABLES-PAVS'!G105:G119)</f>
        <v>0</v>
      </c>
      <c r="K7" s="56">
        <f>SUMIF('PIVOTTABLES-PAVS'!D105:D119,"Medium",'PIVOTTABLES-PAVS'!E105:E119)</f>
        <v>0</v>
      </c>
      <c r="L7" s="61">
        <f>SUMIF('PIVOTTABLES-PAVS'!D105:D119,"Medium",'PIVOTTABLES-PAVS'!F105:F119)</f>
        <v>0</v>
      </c>
      <c r="M7" s="79">
        <f>SUMIF('PIVOTTABLES-PAVS'!D105:D119,"Medium",'PIVOTTABLES-PAVS'!G105:G119)</f>
        <v>0</v>
      </c>
      <c r="N7" s="56">
        <f>SUMIF('PIVOTTABLES-PAVS'!D105:D119,"Low",'PIVOTTABLES-PAVS'!E105:E119)</f>
        <v>0</v>
      </c>
      <c r="O7" s="61">
        <f>SUMIF('PIVOTTABLES-PAVS'!D105:D119,"Low",'PIVOTTABLES-PAVS'!F105:F119)</f>
        <v>55000</v>
      </c>
      <c r="P7" s="79">
        <f>SUMIF('PIVOTTABLES-PAVS'!D105:D119,"Low",'PIVOTTABLES-PAVS'!G105:G119)</f>
        <v>55000</v>
      </c>
      <c r="Q7" s="56">
        <f t="shared" si="0"/>
        <v>0</v>
      </c>
      <c r="R7" s="56">
        <f t="shared" si="1"/>
        <v>0</v>
      </c>
      <c r="S7" s="56">
        <f t="shared" si="2"/>
        <v>0</v>
      </c>
      <c r="T7" s="82">
        <f t="shared" si="3"/>
        <v>0</v>
      </c>
      <c r="U7" s="82">
        <f t="shared" si="4"/>
        <v>0</v>
      </c>
      <c r="V7" s="82">
        <f t="shared" si="5"/>
        <v>55000</v>
      </c>
      <c r="W7" s="91"/>
      <c r="X7" s="70"/>
    </row>
    <row r="8" spans="1:24" ht="15" x14ac:dyDescent="0.25">
      <c r="A8" s="41">
        <f>'PIVOTTABLES-PAVS'!A121</f>
        <v>6</v>
      </c>
      <c r="B8" s="42" t="str">
        <f>'PIVOTTABLES-PAVS'!B121</f>
        <v>Canning Pavilion</v>
      </c>
      <c r="C8" s="67" t="str">
        <f>'PIVOTTABLES-PAVS'!D121</f>
        <v xml:space="preserve">Pavilion Grade: </v>
      </c>
      <c r="D8" s="94"/>
      <c r="E8" s="56">
        <f>'PIVOTTABLES-PAVS'!E138</f>
        <v>0</v>
      </c>
      <c r="F8" s="76">
        <f>'PIVOTTABLES-PAVS'!F138</f>
        <v>5000</v>
      </c>
      <c r="G8" s="79">
        <f>'PIVOTTABLES-PAVS'!G138</f>
        <v>5000</v>
      </c>
      <c r="H8" s="57">
        <f>SUMIF('PIVOTTABLES-PAVS'!D123:D137,"High",'PIVOTTABLES-PAVS'!E123:E137)</f>
        <v>0</v>
      </c>
      <c r="I8" s="61">
        <f>SUMIF('PIVOTTABLES-PAVS'!D123:D137,"High",'PIVOTTABLES-PAVS'!F123:F137)</f>
        <v>0</v>
      </c>
      <c r="J8" s="79">
        <f>SUMIF('PIVOTTABLES-PAVS'!D123:D137,"High",'PIVOTTABLES-PAVS'!G123:G137)</f>
        <v>0</v>
      </c>
      <c r="K8" s="56">
        <f>SUMIF('PIVOTTABLES-PAVS'!D123:D137,"Medium",'PIVOTTABLES-PAVS'!E123:E137)</f>
        <v>0</v>
      </c>
      <c r="L8" s="61">
        <f>SUMIF('PIVOTTABLES-PAVS'!D123:D137,"Medium",'PIVOTTABLES-PAVS'!F123:F137)</f>
        <v>0</v>
      </c>
      <c r="M8" s="79">
        <f>SUMIF('PIVOTTABLES-PAVS'!D123:D137,"Medium",'PIVOTTABLES-PAVS'!G123:G137)</f>
        <v>0</v>
      </c>
      <c r="N8" s="56">
        <f>SUMIF('PIVOTTABLES-PAVS'!D123:D137,"Low",'PIVOTTABLES-PAVS'!E123:E137)</f>
        <v>0</v>
      </c>
      <c r="O8" s="61">
        <f>SUMIF('PIVOTTABLES-PAVS'!D123:D137,"Low",'PIVOTTABLES-PAVS'!F123:F137)</f>
        <v>5000</v>
      </c>
      <c r="P8" s="79">
        <f>SUMIF('PIVOTTABLES-PAVS'!D123:D137,"Low",'PIVOTTABLES-PAVS'!G123:G137)</f>
        <v>5000</v>
      </c>
      <c r="Q8" s="56">
        <f t="shared" si="0"/>
        <v>0</v>
      </c>
      <c r="R8" s="56">
        <f t="shared" si="1"/>
        <v>0</v>
      </c>
      <c r="S8" s="56">
        <f t="shared" si="2"/>
        <v>0</v>
      </c>
      <c r="T8" s="82">
        <f t="shared" si="3"/>
        <v>0</v>
      </c>
      <c r="U8" s="82">
        <f t="shared" si="4"/>
        <v>0</v>
      </c>
      <c r="V8" s="82">
        <f t="shared" si="5"/>
        <v>5000</v>
      </c>
      <c r="W8" s="91"/>
      <c r="X8" s="70"/>
    </row>
    <row r="9" spans="1:24" ht="15" x14ac:dyDescent="0.25">
      <c r="A9" s="41">
        <f>'PIVOTTABLES-PAVS'!A139</f>
        <v>7</v>
      </c>
      <c r="B9" s="42" t="str">
        <f>'PIVOTTABLES-PAVS'!B139</f>
        <v>Clifton Park Pavilion</v>
      </c>
      <c r="C9" s="67" t="str">
        <f>'PIVOTTABLES-PAVS'!D139</f>
        <v xml:space="preserve">Pavilion Grade: </v>
      </c>
      <c r="D9" s="94"/>
      <c r="E9" s="56">
        <f>'PIVOTTABLES-PAVS'!E156</f>
        <v>20000</v>
      </c>
      <c r="F9" s="76">
        <f>'PIVOTTABLES-PAVS'!F156</f>
        <v>275000</v>
      </c>
      <c r="G9" s="79">
        <f>'PIVOTTABLES-PAVS'!G156</f>
        <v>295000</v>
      </c>
      <c r="H9" s="57">
        <f>SUMIF('PIVOTTABLES-PAVS'!D141:D155,"High",'PIVOTTABLES-PAVS'!E141:E155)</f>
        <v>0</v>
      </c>
      <c r="I9" s="61">
        <f>SUMIF('PIVOTTABLES-PAVS'!D141:D155,"High",'PIVOTTABLES-PAVS'!F141:F155)</f>
        <v>0</v>
      </c>
      <c r="J9" s="79">
        <f>SUMIF('PIVOTTABLES-PAVS'!D141:D155,"High",'PIVOTTABLES-PAVS'!G141:G155)</f>
        <v>0</v>
      </c>
      <c r="K9" s="56">
        <f>SUMIF('PIVOTTABLES-PAVS'!D141:D155,"Medium",'PIVOTTABLES-PAVS'!E141:E155)</f>
        <v>0</v>
      </c>
      <c r="L9" s="61">
        <f>SUMIF('PIVOTTABLES-PAVS'!D141:D155,"Medium",'PIVOTTABLES-PAVS'!F141:F155)</f>
        <v>0</v>
      </c>
      <c r="M9" s="79">
        <f>SUMIF('PIVOTTABLES-PAVS'!D141:D155,"Medium",'PIVOTTABLES-PAVS'!G141:G155)</f>
        <v>0</v>
      </c>
      <c r="N9" s="56">
        <f>SUMIF('PIVOTTABLES-PAVS'!D141:D155,"Low",'PIVOTTABLES-PAVS'!E141:E155)</f>
        <v>20000</v>
      </c>
      <c r="O9" s="61">
        <f>SUMIF('PIVOTTABLES-PAVS'!D141:D155,"Low",'PIVOTTABLES-PAVS'!F141:F155)</f>
        <v>275000</v>
      </c>
      <c r="P9" s="79">
        <f>SUMIF('PIVOTTABLES-PAVS'!D141:D155,"Low",'PIVOTTABLES-PAVS'!G141:G155)</f>
        <v>295000</v>
      </c>
      <c r="Q9" s="56">
        <f t="shared" si="0"/>
        <v>0</v>
      </c>
      <c r="R9" s="56">
        <f t="shared" si="1"/>
        <v>0</v>
      </c>
      <c r="S9" s="56">
        <f t="shared" si="2"/>
        <v>20000</v>
      </c>
      <c r="T9" s="82">
        <f t="shared" si="3"/>
        <v>0</v>
      </c>
      <c r="U9" s="82">
        <f t="shared" si="4"/>
        <v>0</v>
      </c>
      <c r="V9" s="82">
        <f t="shared" si="5"/>
        <v>275000</v>
      </c>
      <c r="W9" s="91"/>
      <c r="X9" s="70"/>
    </row>
    <row r="10" spans="1:24" ht="15" x14ac:dyDescent="0.25">
      <c r="A10" s="41">
        <f>'PIVOTTABLES-PAVS'!A157</f>
        <v>8</v>
      </c>
      <c r="B10" s="42" t="str">
        <f>'PIVOTTABLES-PAVS'!B157</f>
        <v>Cross Keys Pavilion</v>
      </c>
      <c r="C10" s="67" t="str">
        <f>'PIVOTTABLES-PAVS'!D157</f>
        <v>Pavilion Grade:</v>
      </c>
      <c r="D10" s="94"/>
      <c r="E10" s="56">
        <f>'PIVOTTABLES-PAVS'!E174</f>
        <v>0</v>
      </c>
      <c r="F10" s="76">
        <f>'PIVOTTABLES-PAVS'!F174</f>
        <v>1123000</v>
      </c>
      <c r="G10" s="79">
        <f>'PIVOTTABLES-PAVS'!G174</f>
        <v>1123000</v>
      </c>
      <c r="H10" s="57">
        <f>SUMIF('PIVOTTABLES-PAVS'!D159:D173,"High",'PIVOTTABLES-PAVS'!E159:E173)</f>
        <v>0</v>
      </c>
      <c r="I10" s="61">
        <f>SUMIF('PIVOTTABLES-PAVS'!D159:D173,"High",'PIVOTTABLES-PAVS'!F159:F173)</f>
        <v>1123000</v>
      </c>
      <c r="J10" s="79">
        <f>SUMIF('PIVOTTABLES-PAVS'!D159:D173,"High",'PIVOTTABLES-PAVS'!G159:G173)</f>
        <v>1123000</v>
      </c>
      <c r="K10" s="56">
        <f>SUMIF('PIVOTTABLES-PAVS'!D159:D173,"Medium",'PIVOTTABLES-PAVS'!E159:E173)</f>
        <v>0</v>
      </c>
      <c r="L10" s="61">
        <f>SUMIF('PIVOTTABLES-PAVS'!D159:D173,"Medium",'PIVOTTABLES-PAVS'!F159:F173)</f>
        <v>0</v>
      </c>
      <c r="M10" s="79">
        <f>SUMIF('PIVOTTABLES-PAVS'!D159:D173,"Medium",'PIVOTTABLES-PAVS'!G159:G173)</f>
        <v>0</v>
      </c>
      <c r="N10" s="56">
        <f>SUMIF('PIVOTTABLES-PAVS'!D159:D173,"Low",'PIVOTTABLES-PAVS'!E159:E173)</f>
        <v>0</v>
      </c>
      <c r="O10" s="61">
        <f>SUMIF('PIVOTTABLES-PAVS'!D159:D173,"Low",'PIVOTTABLES-PAVS'!F159:F173)</f>
        <v>0</v>
      </c>
      <c r="P10" s="79">
        <f>SUMIF('PIVOTTABLES-PAVS'!D159:D173,"Low",'PIVOTTABLES-PAVS'!G159:G173)</f>
        <v>0</v>
      </c>
      <c r="Q10" s="56">
        <f t="shared" si="0"/>
        <v>0</v>
      </c>
      <c r="R10" s="56">
        <f t="shared" si="1"/>
        <v>0</v>
      </c>
      <c r="S10" s="56">
        <f t="shared" si="2"/>
        <v>0</v>
      </c>
      <c r="T10" s="82">
        <f t="shared" si="3"/>
        <v>1123000</v>
      </c>
      <c r="U10" s="82">
        <f t="shared" si="4"/>
        <v>0</v>
      </c>
      <c r="V10" s="82">
        <f t="shared" si="5"/>
        <v>0</v>
      </c>
      <c r="W10" s="91"/>
      <c r="X10" s="70"/>
    </row>
    <row r="11" spans="1:24" ht="15" x14ac:dyDescent="0.25">
      <c r="A11" s="41">
        <f>'PIVOTTABLES-PAVS'!A175</f>
        <v>9</v>
      </c>
      <c r="B11" s="42" t="str">
        <f>'PIVOTTABLES-PAVS'!B175</f>
        <v>Debney's Pavilion</v>
      </c>
      <c r="C11" s="67" t="str">
        <f>'PIVOTTABLES-PAVS'!D175</f>
        <v>Pavilion Grade:</v>
      </c>
      <c r="D11" s="94"/>
      <c r="E11" s="56">
        <f>'PIVOTTABLES-PAVS'!E192</f>
        <v>60000</v>
      </c>
      <c r="F11" s="76">
        <f>'PIVOTTABLES-PAVS'!F192</f>
        <v>665000</v>
      </c>
      <c r="G11" s="79">
        <f>'PIVOTTABLES-PAVS'!G192</f>
        <v>725000</v>
      </c>
      <c r="H11" s="57">
        <f>SUMIF('PIVOTTABLES-PAVS'!D177:D191,"High",'PIVOTTABLES-PAVS'!E177:E191)</f>
        <v>0</v>
      </c>
      <c r="I11" s="61">
        <f>SUMIF('PIVOTTABLES-PAVS'!D177:D191,"High",'PIVOTTABLES-PAVS'!F177:F191)</f>
        <v>0</v>
      </c>
      <c r="J11" s="79">
        <f>SUMIF('PIVOTTABLES-PAVS'!D177:D191,"High",'PIVOTTABLES-PAVS'!G177:G191)</f>
        <v>0</v>
      </c>
      <c r="K11" s="56">
        <f>SUMIF('PIVOTTABLES-PAVS'!D177:D191,"Medium",'PIVOTTABLES-PAVS'!E177:E191)</f>
        <v>60000</v>
      </c>
      <c r="L11" s="61">
        <f>SUMIF('PIVOTTABLES-PAVS'!D177:D191,"Medium",'PIVOTTABLES-PAVS'!F177:F191)</f>
        <v>610000</v>
      </c>
      <c r="M11" s="79">
        <f>SUMIF('PIVOTTABLES-PAVS'!D177:D191,"Medium",'PIVOTTABLES-PAVS'!G177:G191)</f>
        <v>670000</v>
      </c>
      <c r="N11" s="56">
        <f>SUMIF('PIVOTTABLES-PAVS'!D177:D191,"Low",'PIVOTTABLES-PAVS'!E177:E191)</f>
        <v>0</v>
      </c>
      <c r="O11" s="61">
        <f>SUMIF('PIVOTTABLES-PAVS'!D177:D191,"Low",'PIVOTTABLES-PAVS'!F177:F191)</f>
        <v>55000</v>
      </c>
      <c r="P11" s="79">
        <f>SUMIF('PIVOTTABLES-PAVS'!D177:D191,"Low",'PIVOTTABLES-PAVS'!G177:G191)</f>
        <v>55000</v>
      </c>
      <c r="Q11" s="56">
        <f t="shared" si="0"/>
        <v>0</v>
      </c>
      <c r="R11" s="56">
        <f t="shared" si="1"/>
        <v>60000</v>
      </c>
      <c r="S11" s="56">
        <f t="shared" si="2"/>
        <v>0</v>
      </c>
      <c r="T11" s="82">
        <f t="shared" si="3"/>
        <v>0</v>
      </c>
      <c r="U11" s="82">
        <f t="shared" si="4"/>
        <v>610000</v>
      </c>
      <c r="V11" s="82">
        <f t="shared" si="5"/>
        <v>55000</v>
      </c>
      <c r="W11" s="91"/>
      <c r="X11" s="70"/>
    </row>
    <row r="12" spans="1:24" ht="15" x14ac:dyDescent="0.25">
      <c r="A12" s="41">
        <f>'PIVOTTABLES-PAVS'!A193</f>
        <v>10</v>
      </c>
      <c r="B12" s="42" t="str">
        <f>'PIVOTTABLES-PAVS'!B193</f>
        <v>Doutta Pavilion Old Pavilion</v>
      </c>
      <c r="C12" s="67" t="str">
        <f>'PIVOTTABLES-PAVS'!D193</f>
        <v>Pavilion Grade:</v>
      </c>
      <c r="D12" s="94"/>
      <c r="E12" s="56">
        <f>'PIVOTTABLES-PAVS'!E210</f>
        <v>50000</v>
      </c>
      <c r="F12" s="76">
        <f>'PIVOTTABLES-PAVS'!F210</f>
        <v>615000</v>
      </c>
      <c r="G12" s="79">
        <f>'PIVOTTABLES-PAVS'!G210</f>
        <v>665000</v>
      </c>
      <c r="H12" s="57">
        <f>SUMIF('PIVOTTABLES-PAVS'!D195:D209,"High",'PIVOTTABLES-PAVS'!E195:E209)</f>
        <v>0</v>
      </c>
      <c r="I12" s="61">
        <f>SUMIF('PIVOTTABLES-PAVS'!D195:D209,"High",'PIVOTTABLES-PAVS'!F195:F209)</f>
        <v>0</v>
      </c>
      <c r="J12" s="79">
        <f>SUMIF('PIVOTTABLES-PAVS'!D195:D209,"High",'PIVOTTABLES-PAVS'!G195:G209)</f>
        <v>0</v>
      </c>
      <c r="K12" s="56">
        <f>SUMIF('PIVOTTABLES-PAVS'!D195:D209,"Medium",'PIVOTTABLES-PAVS'!E195:E209)</f>
        <v>50000</v>
      </c>
      <c r="L12" s="61">
        <f>SUMIF('PIVOTTABLES-PAVS'!D195:D209,"Medium",'PIVOTTABLES-PAVS'!F195:F209)</f>
        <v>180000</v>
      </c>
      <c r="M12" s="79">
        <f>SUMIF('PIVOTTABLES-PAVS'!D195:D209,"Medium",'PIVOTTABLES-PAVS'!G195:G209)</f>
        <v>230000</v>
      </c>
      <c r="N12" s="56">
        <f>SUMIF('PIVOTTABLES-PAVS'!D195:D209,"Low",'PIVOTTABLES-PAVS'!E195:E209)</f>
        <v>0</v>
      </c>
      <c r="O12" s="61">
        <f>SUMIF('PIVOTTABLES-PAVS'!D195:D209,"Low",'PIVOTTABLES-PAVS'!F195:F209)</f>
        <v>435000</v>
      </c>
      <c r="P12" s="79">
        <f>SUMIF('PIVOTTABLES-PAVS'!D195:D209,"Low",'PIVOTTABLES-PAVS'!G195:G209)</f>
        <v>435000</v>
      </c>
      <c r="Q12" s="56">
        <f t="shared" si="0"/>
        <v>0</v>
      </c>
      <c r="R12" s="56">
        <f t="shared" si="1"/>
        <v>50000</v>
      </c>
      <c r="S12" s="56">
        <f t="shared" si="2"/>
        <v>0</v>
      </c>
      <c r="T12" s="82">
        <f t="shared" si="3"/>
        <v>0</v>
      </c>
      <c r="U12" s="82">
        <f t="shared" si="4"/>
        <v>180000</v>
      </c>
      <c r="V12" s="82">
        <f t="shared" si="5"/>
        <v>435000</v>
      </c>
      <c r="W12" s="91"/>
      <c r="X12" s="70"/>
    </row>
    <row r="13" spans="1:24" ht="15" x14ac:dyDescent="0.25">
      <c r="A13" s="41">
        <f>'PIVOTTABLES-PAVS'!A211</f>
        <v>11</v>
      </c>
      <c r="B13" s="42" t="str">
        <f>'PIVOTTABLES-PAVS'!B211</f>
        <v>Doyle Pavilion</v>
      </c>
      <c r="C13" s="67" t="str">
        <f>'PIVOTTABLES-PAVS'!D211</f>
        <v>Pavilion Grade:</v>
      </c>
      <c r="D13" s="94"/>
      <c r="E13" s="56">
        <f>'PIVOTTABLES-PAVS'!E228</f>
        <v>45000</v>
      </c>
      <c r="F13" s="76">
        <f>'PIVOTTABLES-PAVS'!F228</f>
        <v>570000</v>
      </c>
      <c r="G13" s="79">
        <f>'PIVOTTABLES-PAVS'!G228</f>
        <v>615000</v>
      </c>
      <c r="H13" s="57">
        <f>SUMIF('PIVOTTABLES-PAVS'!D213:D227,"High",'PIVOTTABLES-PAVS'!E213:E227)</f>
        <v>0</v>
      </c>
      <c r="I13" s="61">
        <f>SUMIF('PIVOTTABLES-PAVS'!D213:D227,"High",'PIVOTTABLES-PAVS'!F213:F227)</f>
        <v>200000</v>
      </c>
      <c r="J13" s="79">
        <f>SUMIF('PIVOTTABLES-PAVS'!D213:D227,"High",'PIVOTTABLES-PAVS'!G213:G227)</f>
        <v>200000</v>
      </c>
      <c r="K13" s="56">
        <f>SUMIF('PIVOTTABLES-PAVS'!D213:D227,"Medium",'PIVOTTABLES-PAVS'!E213:E227)</f>
        <v>0</v>
      </c>
      <c r="L13" s="61">
        <f>SUMIF('PIVOTTABLES-PAVS'!D213:D227,"Medium",'PIVOTTABLES-PAVS'!F213:F227)</f>
        <v>275000</v>
      </c>
      <c r="M13" s="79">
        <f>SUMIF('PIVOTTABLES-PAVS'!D213:D227,"Medium",'PIVOTTABLES-PAVS'!G213:G227)</f>
        <v>275000</v>
      </c>
      <c r="N13" s="56">
        <f>SUMIF('PIVOTTABLES-PAVS'!D213:D227,"Low",'PIVOTTABLES-PAVS'!E213:E227)</f>
        <v>45000</v>
      </c>
      <c r="O13" s="61">
        <f>SUMIF('PIVOTTABLES-PAVS'!D213:D227,"Low",'PIVOTTABLES-PAVS'!F213:F227)</f>
        <v>95000</v>
      </c>
      <c r="P13" s="79">
        <f>SUMIF('PIVOTTABLES-PAVS'!D213:D227,"Low",'PIVOTTABLES-PAVS'!G213:G227)</f>
        <v>140000</v>
      </c>
      <c r="Q13" s="56">
        <f t="shared" si="0"/>
        <v>0</v>
      </c>
      <c r="R13" s="56">
        <f t="shared" si="1"/>
        <v>0</v>
      </c>
      <c r="S13" s="56">
        <f t="shared" si="2"/>
        <v>45000</v>
      </c>
      <c r="T13" s="82">
        <f t="shared" si="3"/>
        <v>200000</v>
      </c>
      <c r="U13" s="82">
        <f t="shared" si="4"/>
        <v>275000</v>
      </c>
      <c r="V13" s="82">
        <f t="shared" si="5"/>
        <v>95000</v>
      </c>
      <c r="W13" s="91"/>
      <c r="X13" s="70"/>
    </row>
    <row r="14" spans="1:24" ht="15" x14ac:dyDescent="0.25">
      <c r="A14" s="41">
        <f>'PIVOTTABLES-PAVS'!A229</f>
        <v>12</v>
      </c>
      <c r="B14" s="42" t="str">
        <f>'PIVOTTABLES-PAVS'!B229</f>
        <v>EMP Pavilion</v>
      </c>
      <c r="C14" s="67" t="str">
        <f>'PIVOTTABLES-PAVS'!D229</f>
        <v>Pavilion Grade:</v>
      </c>
      <c r="D14" s="94"/>
      <c r="E14" s="56">
        <f>'PIVOTTABLES-PAVS'!E246</f>
        <v>0</v>
      </c>
      <c r="F14" s="76">
        <f>'PIVOTTABLES-PAVS'!F246</f>
        <v>0</v>
      </c>
      <c r="G14" s="79">
        <f>'PIVOTTABLES-PAVS'!G246</f>
        <v>0</v>
      </c>
      <c r="H14" s="57">
        <f>SUMIF('PIVOTTABLES-PAVS'!D231:D245,"High",'PIVOTTABLES-PAVS'!E231:E245)</f>
        <v>0</v>
      </c>
      <c r="I14" s="61">
        <f>SUMIF('PIVOTTABLES-PAVS'!D231:D245,"High",'PIVOTTABLES-PAVS'!F231:F245)</f>
        <v>0</v>
      </c>
      <c r="J14" s="79">
        <f>SUMIF('PIVOTTABLES-PAVS'!D231:D245,"High",'PIVOTTABLES-PAVS'!G231:G245)</f>
        <v>0</v>
      </c>
      <c r="K14" s="56">
        <f>SUMIF('PIVOTTABLES-PAVS'!D231:D245,"Medium",'PIVOTTABLES-PAVS'!E231:E245)</f>
        <v>0</v>
      </c>
      <c r="L14" s="61">
        <f>SUMIF('PIVOTTABLES-PAVS'!D231:D245,"Medium",'PIVOTTABLES-PAVS'!F231:F245)</f>
        <v>0</v>
      </c>
      <c r="M14" s="79">
        <f>SUMIF('PIVOTTABLES-PAVS'!D231:D245,"Medium",'PIVOTTABLES-PAVS'!G231:G245)</f>
        <v>0</v>
      </c>
      <c r="N14" s="56">
        <f>SUMIF('PIVOTTABLES-PAVS'!D231:D245,"Low",'PIVOTTABLES-PAVS'!E231:E245)</f>
        <v>0</v>
      </c>
      <c r="O14" s="61">
        <f>SUMIF('PIVOTTABLES-PAVS'!D231:D245,"Low",'PIVOTTABLES-PAVS'!F231:F245)</f>
        <v>0</v>
      </c>
      <c r="P14" s="79">
        <f>SUMIF('PIVOTTABLES-PAVS'!D231:D245,"Low",'PIVOTTABLES-PAVS'!G231:G245)</f>
        <v>0</v>
      </c>
      <c r="Q14" s="56">
        <f t="shared" si="0"/>
        <v>0</v>
      </c>
      <c r="R14" s="56">
        <f t="shared" si="1"/>
        <v>0</v>
      </c>
      <c r="S14" s="56">
        <f t="shared" si="2"/>
        <v>0</v>
      </c>
      <c r="T14" s="82">
        <f t="shared" si="3"/>
        <v>0</v>
      </c>
      <c r="U14" s="82">
        <f t="shared" si="4"/>
        <v>0</v>
      </c>
      <c r="V14" s="82">
        <f t="shared" si="5"/>
        <v>0</v>
      </c>
      <c r="W14" s="91"/>
      <c r="X14" s="70"/>
    </row>
    <row r="15" spans="1:24" ht="15" x14ac:dyDescent="0.25">
      <c r="A15" s="41">
        <f>'PIVOTTABLES-PAVS'!A247</f>
        <v>13</v>
      </c>
      <c r="B15" s="42" t="str">
        <f>'PIVOTTABLES-PAVS'!B247</f>
        <v>Fairbairn Middle Pavilion</v>
      </c>
      <c r="C15" s="67" t="str">
        <f>'PIVOTTABLES-PAVS'!D247</f>
        <v>Pavilion Grade:</v>
      </c>
      <c r="D15" s="94"/>
      <c r="E15" s="56">
        <f>'PIVOTTABLES-PAVS'!E264</f>
        <v>20000</v>
      </c>
      <c r="F15" s="76">
        <f>'PIVOTTABLES-PAVS'!F264</f>
        <v>790000</v>
      </c>
      <c r="G15" s="79">
        <f>'PIVOTTABLES-PAVS'!G264</f>
        <v>810000</v>
      </c>
      <c r="H15" s="57">
        <f>SUMIF('PIVOTTABLES-PAVS'!D249:D263,"High",'PIVOTTABLES-PAVS'!E249:E263)</f>
        <v>0</v>
      </c>
      <c r="I15" s="61">
        <f>SUMIF('PIVOTTABLES-PAVS'!D249:D263,"High",'PIVOTTABLES-PAVS'!F249:F263)</f>
        <v>580000</v>
      </c>
      <c r="J15" s="79">
        <f>SUMIF('PIVOTTABLES-PAVS'!D249:D263,"High",'PIVOTTABLES-PAVS'!G249:G263)</f>
        <v>580000</v>
      </c>
      <c r="K15" s="56">
        <f>SUMIF('PIVOTTABLES-PAVS'!D249:D263,"Medium",'PIVOTTABLES-PAVS'!E249:E263)</f>
        <v>0</v>
      </c>
      <c r="L15" s="61">
        <f>SUMIF('PIVOTTABLES-PAVS'!D249:D263,"Medium",'PIVOTTABLES-PAVS'!F249:F263)</f>
        <v>155000</v>
      </c>
      <c r="M15" s="79">
        <f>SUMIF('PIVOTTABLES-PAVS'!D249:D263,"Medium",'PIVOTTABLES-PAVS'!G249:G263)</f>
        <v>155000</v>
      </c>
      <c r="N15" s="56">
        <f>SUMIF('PIVOTTABLES-PAVS'!D249:D263,"Low",'PIVOTTABLES-PAVS'!E249:E263)</f>
        <v>20000</v>
      </c>
      <c r="O15" s="61">
        <f>SUMIF('PIVOTTABLES-PAVS'!D249:D263,"Low",'PIVOTTABLES-PAVS'!F249:F263)</f>
        <v>55000</v>
      </c>
      <c r="P15" s="79">
        <f>SUMIF('PIVOTTABLES-PAVS'!D249:D263,"Low",'PIVOTTABLES-PAVS'!G249:G263)</f>
        <v>75000</v>
      </c>
      <c r="Q15" s="56">
        <f t="shared" si="0"/>
        <v>0</v>
      </c>
      <c r="R15" s="56">
        <f t="shared" si="1"/>
        <v>0</v>
      </c>
      <c r="S15" s="56">
        <f t="shared" si="2"/>
        <v>20000</v>
      </c>
      <c r="T15" s="82">
        <f t="shared" si="3"/>
        <v>580000</v>
      </c>
      <c r="U15" s="82">
        <f t="shared" si="4"/>
        <v>155000</v>
      </c>
      <c r="V15" s="82">
        <f t="shared" si="5"/>
        <v>55000</v>
      </c>
      <c r="W15" s="91"/>
      <c r="X15" s="70"/>
    </row>
    <row r="16" spans="1:24" ht="15" x14ac:dyDescent="0.25">
      <c r="A16" s="41">
        <f>'PIVOTTABLES-PAVS'!A265</f>
        <v>14</v>
      </c>
      <c r="B16" s="42" t="str">
        <f>'PIVOTTABLES-PAVS'!B265</f>
        <v>Fairburn North Pavilion</v>
      </c>
      <c r="C16" s="67" t="str">
        <f>'PIVOTTABLES-PAVS'!D265</f>
        <v>Pavilion Grade:</v>
      </c>
      <c r="D16" s="94"/>
      <c r="E16" s="56">
        <f>'PIVOTTABLES-PAVS'!E282</f>
        <v>20000</v>
      </c>
      <c r="F16" s="76">
        <f>'PIVOTTABLES-PAVS'!F282</f>
        <v>845000</v>
      </c>
      <c r="G16" s="79">
        <f>'PIVOTTABLES-PAVS'!G282</f>
        <v>865000</v>
      </c>
      <c r="H16" s="57">
        <f>SUMIF('PIVOTTABLES-PAVS'!D267:D281,"High",'PIVOTTABLES-PAVS'!E267:E281)</f>
        <v>0</v>
      </c>
      <c r="I16" s="61">
        <f>SUMIF('PIVOTTABLES-PAVS'!D267:D281,"High",'PIVOTTABLES-PAVS'!F267:F281)</f>
        <v>610000</v>
      </c>
      <c r="J16" s="79">
        <f>SUMIF('PIVOTTABLES-PAVS'!D267:D281,"High",'PIVOTTABLES-PAVS'!G267:G281)</f>
        <v>610000</v>
      </c>
      <c r="K16" s="56">
        <f>SUMIF('PIVOTTABLES-PAVS'!D267:D281,"Medium",'PIVOTTABLES-PAVS'!E267:E281)</f>
        <v>0</v>
      </c>
      <c r="L16" s="61">
        <f>SUMIF('PIVOTTABLES-PAVS'!D267:D281,"Medium",'PIVOTTABLES-PAVS'!F267:F281)</f>
        <v>210000</v>
      </c>
      <c r="M16" s="79">
        <f>SUMIF('PIVOTTABLES-PAVS'!D267:D281,"Medium",'PIVOTTABLES-PAVS'!G267:G281)</f>
        <v>210000</v>
      </c>
      <c r="N16" s="56">
        <f>SUMIF('PIVOTTABLES-PAVS'!D267:D281,"Low",'PIVOTTABLES-PAVS'!E267:E281)</f>
        <v>20000</v>
      </c>
      <c r="O16" s="61">
        <f>SUMIF('PIVOTTABLES-PAVS'!D267:D281,"Low",'PIVOTTABLES-PAVS'!F267:F281)</f>
        <v>25000</v>
      </c>
      <c r="P16" s="79">
        <f>SUMIF('PIVOTTABLES-PAVS'!D267:D281,"Low",'PIVOTTABLES-PAVS'!G267:G281)</f>
        <v>45000</v>
      </c>
      <c r="Q16" s="56">
        <f t="shared" si="0"/>
        <v>0</v>
      </c>
      <c r="R16" s="56">
        <f t="shared" si="1"/>
        <v>0</v>
      </c>
      <c r="S16" s="56">
        <f t="shared" si="2"/>
        <v>20000</v>
      </c>
      <c r="T16" s="82">
        <f t="shared" si="3"/>
        <v>610000</v>
      </c>
      <c r="U16" s="82">
        <f t="shared" si="4"/>
        <v>210000</v>
      </c>
      <c r="V16" s="82">
        <f t="shared" si="5"/>
        <v>25000</v>
      </c>
      <c r="W16" s="91"/>
      <c r="X16" s="70"/>
    </row>
    <row r="17" spans="1:24" ht="15" x14ac:dyDescent="0.25">
      <c r="A17" s="41">
        <v>15</v>
      </c>
      <c r="B17" s="42" t="str">
        <f>'PIVOTTABLES-PAVS'!B283</f>
        <v>Fairburn South Pavilion</v>
      </c>
      <c r="C17" s="67" t="str">
        <f>'PIVOTTABLES-PAVS'!D283</f>
        <v>Pavilion Grade:</v>
      </c>
      <c r="D17" s="94"/>
      <c r="E17" s="56">
        <f>'PIVOTTABLES-PAVS'!E300</f>
        <v>0</v>
      </c>
      <c r="F17" s="76">
        <f>'PIVOTTABLES-PAVS'!F300</f>
        <v>975000</v>
      </c>
      <c r="G17" s="79">
        <f>'PIVOTTABLES-PAVS'!G300</f>
        <v>975000</v>
      </c>
      <c r="H17" s="57">
        <f>SUMIF('PIVOTTABLES-PAVS'!D285:D299,"High",'PIVOTTABLES-PAVS'!E285:E299)</f>
        <v>0</v>
      </c>
      <c r="I17" s="61">
        <f>SUMIF('PIVOTTABLES-PAVS'!D285:D299,"High",'PIVOTTABLES-PAVS'!F285:F299)</f>
        <v>790000</v>
      </c>
      <c r="J17" s="79">
        <f>SUMIF('PIVOTTABLES-PAVS'!D285:D299,"High",'PIVOTTABLES-PAVS'!G285:G299)</f>
        <v>790000</v>
      </c>
      <c r="K17" s="56">
        <f>SUMIF('PIVOTTABLES-PAVS'!D285:D299,"Medium",'PIVOTTABLES-PAVS'!E285:E299)</f>
        <v>0</v>
      </c>
      <c r="L17" s="61">
        <f>SUMIF('PIVOTTABLES-PAVS'!D285:D299,"Medium",'PIVOTTABLES-PAVS'!F285:F299)</f>
        <v>180000</v>
      </c>
      <c r="M17" s="79">
        <f>SUMIF('PIVOTTABLES-PAVS'!D285:D299,"Medium",'PIVOTTABLES-PAVS'!G285:G299)</f>
        <v>180000</v>
      </c>
      <c r="N17" s="56">
        <f>SUMIF('PIVOTTABLES-PAVS'!D285:D299,"Low",'PIVOTTABLES-PAVS'!E285:E299)</f>
        <v>0</v>
      </c>
      <c r="O17" s="61">
        <f>SUMIF('PIVOTTABLES-PAVS'!D285:D299,"Low",'PIVOTTABLES-PAVS'!F285:F299)</f>
        <v>5000</v>
      </c>
      <c r="P17" s="79">
        <f>SUMIF('PIVOTTABLES-PAVS'!D285:D299,"Low",'PIVOTTABLES-PAVS'!G285:G299)</f>
        <v>5000</v>
      </c>
      <c r="Q17" s="56">
        <f t="shared" si="0"/>
        <v>0</v>
      </c>
      <c r="R17" s="56">
        <f t="shared" si="1"/>
        <v>0</v>
      </c>
      <c r="S17" s="56">
        <f t="shared" si="2"/>
        <v>0</v>
      </c>
      <c r="T17" s="82">
        <f t="shared" si="3"/>
        <v>790000</v>
      </c>
      <c r="U17" s="82">
        <f t="shared" si="4"/>
        <v>180000</v>
      </c>
      <c r="V17" s="82">
        <f t="shared" si="5"/>
        <v>5000</v>
      </c>
      <c r="W17" s="91"/>
      <c r="X17" s="70"/>
    </row>
    <row r="18" spans="1:24" ht="15" x14ac:dyDescent="0.25">
      <c r="A18" s="41">
        <f>'PIVOTTABLES-PAVS'!A301</f>
        <v>16</v>
      </c>
      <c r="B18" s="42" t="str">
        <f>'PIVOTTABLES-PAVS'!B301</f>
        <v>Hansen Training Pavilion</v>
      </c>
      <c r="C18" s="67" t="str">
        <f>'PIVOTTABLES-PAVS'!D301</f>
        <v>Pavilion Grade:</v>
      </c>
      <c r="D18" s="94"/>
      <c r="E18" s="56">
        <f>'PIVOTTABLES-PAVS'!E318</f>
        <v>0</v>
      </c>
      <c r="F18" s="76">
        <f>'PIVOTTABLES-PAVS'!F318</f>
        <v>0</v>
      </c>
      <c r="G18" s="79">
        <f>'PIVOTTABLES-PAVS'!G318</f>
        <v>0</v>
      </c>
      <c r="H18" s="57">
        <f>SUMIF('PIVOTTABLES-PAVS'!D303:D317,"High",'PIVOTTABLES-PAVS'!E303:E317)</f>
        <v>0</v>
      </c>
      <c r="I18" s="61">
        <f>SUMIF('PIVOTTABLES-PAVS'!D303:D317,"High",'PIVOTTABLES-PAVS'!F303:F317)</f>
        <v>0</v>
      </c>
      <c r="J18" s="79">
        <f>SUMIF('PIVOTTABLES-PAVS'!D303:D317,"High",'PIVOTTABLES-PAVS'!G303:G317)</f>
        <v>0</v>
      </c>
      <c r="K18" s="56">
        <f>SUMIF('PIVOTTABLES-PAVS'!D303:D317,"Medium",'PIVOTTABLES-PAVS'!E303:E317)</f>
        <v>0</v>
      </c>
      <c r="L18" s="61">
        <f>SUMIF('PIVOTTABLES-PAVS'!D303:D317,"Medium",'PIVOTTABLES-PAVS'!F303:F317)</f>
        <v>0</v>
      </c>
      <c r="M18" s="79">
        <f>SUMIF('PIVOTTABLES-PAVS'!D303:D317,"Medium",'PIVOTTABLES-PAVS'!G303:G317)</f>
        <v>0</v>
      </c>
      <c r="N18" s="56">
        <f>SUMIF('PIVOTTABLES-PAVS'!D303:D317,"Low",'PIVOTTABLES-PAVS'!E303:E317)</f>
        <v>0</v>
      </c>
      <c r="O18" s="61">
        <f>SUMIF('PIVOTTABLES-PAVS'!D303:D317,"Low",'PIVOTTABLES-PAVS'!F303:F317)</f>
        <v>0</v>
      </c>
      <c r="P18" s="79">
        <f>SUMIF('PIVOTTABLES-PAVS'!D303:D317,"Low",'PIVOTTABLES-PAVS'!G303:G317)</f>
        <v>0</v>
      </c>
      <c r="Q18" s="56">
        <f t="shared" si="0"/>
        <v>0</v>
      </c>
      <c r="R18" s="56">
        <f t="shared" si="1"/>
        <v>0</v>
      </c>
      <c r="S18" s="56">
        <f t="shared" si="2"/>
        <v>0</v>
      </c>
      <c r="T18" s="82">
        <f t="shared" si="3"/>
        <v>0</v>
      </c>
      <c r="U18" s="82">
        <f t="shared" si="4"/>
        <v>0</v>
      </c>
      <c r="V18" s="82">
        <f t="shared" si="5"/>
        <v>0</v>
      </c>
      <c r="W18" s="91"/>
      <c r="X18" s="70"/>
    </row>
    <row r="19" spans="1:24" ht="15" x14ac:dyDescent="0.25">
      <c r="A19" s="41">
        <f>'PIVOTTABLES-PAVS'!A319</f>
        <v>17</v>
      </c>
      <c r="B19" s="42" t="str">
        <f>'PIVOTTABLES-PAVS'!B319</f>
        <v>JA Fullarton Pavilion</v>
      </c>
      <c r="C19" s="67" t="str">
        <f>'PIVOTTABLES-PAVS'!D319</f>
        <v>Pavilion Grade:</v>
      </c>
      <c r="D19" s="94"/>
      <c r="E19" s="56">
        <f>'PIVOTTABLES-PAVS'!E336</f>
        <v>60000</v>
      </c>
      <c r="F19" s="76">
        <f>'PIVOTTABLES-PAVS'!F336</f>
        <v>860000</v>
      </c>
      <c r="G19" s="79">
        <f>'PIVOTTABLES-PAVS'!G336</f>
        <v>920000</v>
      </c>
      <c r="H19" s="57">
        <f>SUMIF('PIVOTTABLES-PAVS'!D321:D335,"High",'PIVOTTABLES-PAVS'!E321:E335)</f>
        <v>60000</v>
      </c>
      <c r="I19" s="61">
        <f>SUMIF('PIVOTTABLES-PAVS'!D321:D335,"High",'PIVOTTABLES-PAVS'!F321:F335)</f>
        <v>815000</v>
      </c>
      <c r="J19" s="79">
        <f>SUMIF('PIVOTTABLES-PAVS'!D321:D335,"High",'PIVOTTABLES-PAVS'!G321:G335)</f>
        <v>875000</v>
      </c>
      <c r="K19" s="56">
        <f>SUMIF('PIVOTTABLES-PAVS'!D321:D335,"Medium",'PIVOTTABLES-PAVS'!E321:E335)</f>
        <v>0</v>
      </c>
      <c r="L19" s="61">
        <f>SUMIF('PIVOTTABLES-PAVS'!D321:D335,"Medium",'PIVOTTABLES-PAVS'!F321:F335)</f>
        <v>45000</v>
      </c>
      <c r="M19" s="79">
        <f>SUMIF('PIVOTTABLES-PAVS'!D321:D335,"Medium",'PIVOTTABLES-PAVS'!G321:G335)</f>
        <v>45000</v>
      </c>
      <c r="N19" s="56">
        <f>SUMIF('PIVOTTABLES-PAVS'!D321:D335,"Low",'PIVOTTABLES-PAVS'!E321:E335)</f>
        <v>0</v>
      </c>
      <c r="O19" s="61">
        <f>SUMIF('PIVOTTABLES-PAVS'!D321:D335,"Low",'PIVOTTABLES-PAVS'!F321:F335)</f>
        <v>0</v>
      </c>
      <c r="P19" s="79">
        <f>SUMIF('PIVOTTABLES-PAVS'!D321:D335,"Low",'PIVOTTABLES-PAVS'!G321:G335)</f>
        <v>0</v>
      </c>
      <c r="Q19" s="56">
        <f t="shared" si="0"/>
        <v>60000</v>
      </c>
      <c r="R19" s="56">
        <f t="shared" si="1"/>
        <v>0</v>
      </c>
      <c r="S19" s="56">
        <f t="shared" si="2"/>
        <v>0</v>
      </c>
      <c r="T19" s="82">
        <f t="shared" si="3"/>
        <v>815000</v>
      </c>
      <c r="U19" s="82">
        <f t="shared" si="4"/>
        <v>45000</v>
      </c>
      <c r="V19" s="82">
        <f t="shared" si="5"/>
        <v>0</v>
      </c>
      <c r="W19" s="91"/>
      <c r="X19" s="70"/>
    </row>
    <row r="20" spans="1:24" ht="23.25" x14ac:dyDescent="0.25">
      <c r="A20" s="41">
        <f>'PIVOTTABLES-PAVS'!A337</f>
        <v>18</v>
      </c>
      <c r="B20" s="42" t="str">
        <f>'PIVOTTABLES-PAVS'!B337</f>
        <v>JH Allen/Burley Griffin Neighbourhood</v>
      </c>
      <c r="C20" s="67" t="str">
        <f>'PIVOTTABLES-PAVS'!D337</f>
        <v>Pavilion Grade:</v>
      </c>
      <c r="D20" s="94"/>
      <c r="E20" s="56">
        <f>'PIVOTTABLES-PAVS'!E354</f>
        <v>0</v>
      </c>
      <c r="F20" s="76">
        <f>'PIVOTTABLES-PAVS'!F354</f>
        <v>100000</v>
      </c>
      <c r="G20" s="79">
        <f>'PIVOTTABLES-PAVS'!G354</f>
        <v>100000</v>
      </c>
      <c r="H20" s="57">
        <f>SUMIF('PIVOTTABLES-PAVS'!D339:D353,"High",'PIVOTTABLES-PAVS'!E339:E353)</f>
        <v>0</v>
      </c>
      <c r="I20" s="61">
        <f>SUMIF('PIVOTTABLES-PAVS'!D339:D353,"High",'PIVOTTABLES-PAVS'!F339:F353)</f>
        <v>0</v>
      </c>
      <c r="J20" s="79">
        <f>SUMIF('PIVOTTABLES-PAVS'!D339:D353,"High",'PIVOTTABLES-PAVS'!G339:G353)</f>
        <v>0</v>
      </c>
      <c r="K20" s="56">
        <f>SUMIF('PIVOTTABLES-PAVS'!D339:D353,"Medium",'PIVOTTABLES-PAVS'!E339:E353)</f>
        <v>0</v>
      </c>
      <c r="L20" s="61">
        <f>SUMIF('PIVOTTABLES-PAVS'!D339:D353,"Medium",'PIVOTTABLES-PAVS'!F339:F353)</f>
        <v>100000</v>
      </c>
      <c r="M20" s="79">
        <f>SUMIF('PIVOTTABLES-PAVS'!D339:D353,"Medium",'PIVOTTABLES-PAVS'!G339:G353)</f>
        <v>100000</v>
      </c>
      <c r="N20" s="56">
        <f>SUMIF('PIVOTTABLES-PAVS'!D339:D353,"Low",'PIVOTTABLES-PAVS'!E339:E353)</f>
        <v>0</v>
      </c>
      <c r="O20" s="61">
        <f>SUMIF('PIVOTTABLES-PAVS'!D339:D353,"Low",'PIVOTTABLES-PAVS'!F339:F353)</f>
        <v>0</v>
      </c>
      <c r="P20" s="79">
        <f>SUMIF('PIVOTTABLES-PAVS'!D339:D353,"Low",'PIVOTTABLES-PAVS'!G339:G353)</f>
        <v>0</v>
      </c>
      <c r="Q20" s="56">
        <f t="shared" si="0"/>
        <v>0</v>
      </c>
      <c r="R20" s="56">
        <f t="shared" si="1"/>
        <v>0</v>
      </c>
      <c r="S20" s="56">
        <f t="shared" si="2"/>
        <v>0</v>
      </c>
      <c r="T20" s="82">
        <f t="shared" si="3"/>
        <v>0</v>
      </c>
      <c r="U20" s="82">
        <f t="shared" si="4"/>
        <v>100000</v>
      </c>
      <c r="V20" s="82">
        <f t="shared" si="5"/>
        <v>0</v>
      </c>
      <c r="W20" s="91"/>
      <c r="X20" s="70"/>
    </row>
    <row r="21" spans="1:24" ht="15" x14ac:dyDescent="0.25">
      <c r="A21" s="41">
        <f>'PIVOTTABLES-PAVS'!A355</f>
        <v>19</v>
      </c>
      <c r="B21" s="42" t="str">
        <f>'PIVOTTABLES-PAVS'!B355</f>
        <v>Lebanon Pavilion</v>
      </c>
      <c r="C21" s="67" t="str">
        <f>'PIVOTTABLES-PAVS'!D355</f>
        <v>Pavilion Grade:</v>
      </c>
      <c r="D21" s="94"/>
      <c r="E21" s="56">
        <f>'PIVOTTABLES-PAVS'!E372</f>
        <v>0</v>
      </c>
      <c r="F21" s="76">
        <f>'PIVOTTABLES-PAVS'!F372</f>
        <v>825000</v>
      </c>
      <c r="G21" s="79">
        <f>'PIVOTTABLES-PAVS'!G372</f>
        <v>825000</v>
      </c>
      <c r="H21" s="57">
        <f>SUMIF('PIVOTTABLES-PAVS'!D357:D371,"High",'PIVOTTABLES-PAVS'!E357:E371)</f>
        <v>0</v>
      </c>
      <c r="I21" s="61">
        <f>SUMIF('PIVOTTABLES-PAVS'!D357:D371,"High",'PIVOTTABLES-PAVS'!F357:F371)</f>
        <v>600000</v>
      </c>
      <c r="J21" s="79">
        <f>SUMIF('PIVOTTABLES-PAVS'!D357:D371,"High",'PIVOTTABLES-PAVS'!G357:G371)</f>
        <v>600000</v>
      </c>
      <c r="K21" s="56">
        <f>SUMIF('PIVOTTABLES-PAVS'!D357:D371,"Medium",'PIVOTTABLES-PAVS'!E357:E371)</f>
        <v>0</v>
      </c>
      <c r="L21" s="61">
        <f>SUMIF('PIVOTTABLES-PAVS'!D357:D371,"Medium",'PIVOTTABLES-PAVS'!F357:F371)</f>
        <v>225000</v>
      </c>
      <c r="M21" s="79">
        <f>SUMIF('PIVOTTABLES-PAVS'!D357:D371,"Medium",'PIVOTTABLES-PAVS'!G357:G371)</f>
        <v>225000</v>
      </c>
      <c r="N21" s="56">
        <f>SUMIF('PIVOTTABLES-PAVS'!D357:D371,"Low",'PIVOTTABLES-PAVS'!E357:E371)</f>
        <v>0</v>
      </c>
      <c r="O21" s="61">
        <f>SUMIF('PIVOTTABLES-PAVS'!D357:D371,"Low",'PIVOTTABLES-PAVS'!F357:F371)</f>
        <v>0</v>
      </c>
      <c r="P21" s="79">
        <f>SUMIF('PIVOTTABLES-PAVS'!D357:D371,"Low",'PIVOTTABLES-PAVS'!G357:G371)</f>
        <v>0</v>
      </c>
      <c r="Q21" s="56">
        <f t="shared" si="0"/>
        <v>0</v>
      </c>
      <c r="R21" s="56">
        <f t="shared" si="1"/>
        <v>0</v>
      </c>
      <c r="S21" s="56">
        <f t="shared" si="2"/>
        <v>0</v>
      </c>
      <c r="T21" s="82">
        <f t="shared" si="3"/>
        <v>600000</v>
      </c>
      <c r="U21" s="82">
        <f t="shared" si="4"/>
        <v>225000</v>
      </c>
      <c r="V21" s="82">
        <f t="shared" si="5"/>
        <v>0</v>
      </c>
      <c r="W21" s="91"/>
      <c r="X21" s="70"/>
    </row>
    <row r="22" spans="1:24" ht="15" x14ac:dyDescent="0.25">
      <c r="A22" s="41">
        <f>'PIVOTTABLES-PAVS'!A373</f>
        <v>20</v>
      </c>
      <c r="B22" s="42" t="str">
        <f>'PIVOTTABLES-PAVS'!B373</f>
        <v>Maribyrnong Park Pavilion</v>
      </c>
      <c r="C22" s="67" t="str">
        <f>'PIVOTTABLES-PAVS'!D373</f>
        <v>Pavilion Grade:</v>
      </c>
      <c r="D22" s="94"/>
      <c r="E22" s="56">
        <f>'PIVOTTABLES-PAVS'!E390</f>
        <v>0</v>
      </c>
      <c r="F22" s="76">
        <f>'PIVOTTABLES-PAVS'!F390</f>
        <v>250000</v>
      </c>
      <c r="G22" s="79">
        <f>'PIVOTTABLES-PAVS'!G390</f>
        <v>250000</v>
      </c>
      <c r="H22" s="57">
        <f>SUMIF('PIVOTTABLES-PAVS'!D375:D389,"High",'PIVOTTABLES-PAVS'!E375:E389)</f>
        <v>0</v>
      </c>
      <c r="I22" s="61">
        <f>SUMIF('PIVOTTABLES-PAVS'!D375:D389,"High",'PIVOTTABLES-PAVS'!F375:F389)</f>
        <v>250000</v>
      </c>
      <c r="J22" s="79">
        <f>SUMIF('PIVOTTABLES-PAVS'!D375:D389,"High",'PIVOTTABLES-PAVS'!G375:G389)</f>
        <v>250000</v>
      </c>
      <c r="K22" s="56">
        <f>SUMIF('PIVOTTABLES-PAVS'!D375:D389,"Medium",'PIVOTTABLES-PAVS'!E375:E389)</f>
        <v>0</v>
      </c>
      <c r="L22" s="61">
        <f>SUMIF('PIVOTTABLES-PAVS'!D375:D389,"Medium",'PIVOTTABLES-PAVS'!F375:F389)</f>
        <v>0</v>
      </c>
      <c r="M22" s="79">
        <f>SUMIF('PIVOTTABLES-PAVS'!D375:D389,"Medium",'PIVOTTABLES-PAVS'!G375:G389)</f>
        <v>0</v>
      </c>
      <c r="N22" s="56">
        <f>SUMIF('PIVOTTABLES-PAVS'!D375:D389,"Low",'PIVOTTABLES-PAVS'!E375:E389)</f>
        <v>0</v>
      </c>
      <c r="O22" s="61">
        <f>SUMIF('PIVOTTABLES-PAVS'!D375:D389,"Low",'PIVOTTABLES-PAVS'!F375:F389)</f>
        <v>0</v>
      </c>
      <c r="P22" s="79">
        <f>SUMIF('PIVOTTABLES-PAVS'!D375:D389,"Low",'PIVOTTABLES-PAVS'!G375:G389)</f>
        <v>0</v>
      </c>
      <c r="Q22" s="56">
        <f t="shared" si="0"/>
        <v>0</v>
      </c>
      <c r="R22" s="56">
        <f t="shared" si="1"/>
        <v>0</v>
      </c>
      <c r="S22" s="56">
        <f t="shared" si="2"/>
        <v>0</v>
      </c>
      <c r="T22" s="82">
        <f t="shared" si="3"/>
        <v>250000</v>
      </c>
      <c r="U22" s="82">
        <f t="shared" si="4"/>
        <v>0</v>
      </c>
      <c r="V22" s="82">
        <f t="shared" si="5"/>
        <v>0</v>
      </c>
      <c r="W22" s="91"/>
      <c r="X22" s="70"/>
    </row>
    <row r="23" spans="1:24" ht="23.25" x14ac:dyDescent="0.25">
      <c r="A23" s="41">
        <f>'PIVOTTABLES-PAVS'!A391</f>
        <v>21</v>
      </c>
      <c r="B23" s="42" t="str">
        <f>'PIVOTTABLES-PAVS'!B391</f>
        <v>Northern Obedience Dog Training Centre</v>
      </c>
      <c r="C23" s="67" t="str">
        <f>'PIVOTTABLES-PAVS'!D391</f>
        <v>Pavilion Grade:</v>
      </c>
      <c r="D23" s="94"/>
      <c r="E23" s="56">
        <f>'PIVOTTABLES-PAVS'!E408</f>
        <v>40000</v>
      </c>
      <c r="F23" s="76">
        <f>'PIVOTTABLES-PAVS'!F408</f>
        <v>245000</v>
      </c>
      <c r="G23" s="79">
        <f>'PIVOTTABLES-PAVS'!G408</f>
        <v>285000</v>
      </c>
      <c r="H23" s="57">
        <f>SUMIF('PIVOTTABLES-PAVS'!D393:D407,"High",'PIVOTTABLES-PAVS'!E393:E407)</f>
        <v>0</v>
      </c>
      <c r="I23" s="61">
        <f>SUMIF('PIVOTTABLES-PAVS'!D393:D407,"High",'PIVOTTABLES-PAVS'!F393:F407)</f>
        <v>0</v>
      </c>
      <c r="J23" s="79">
        <f>SUMIF('PIVOTTABLES-PAVS'!D393:D407,"High",'PIVOTTABLES-PAVS'!G393:G407)</f>
        <v>0</v>
      </c>
      <c r="K23" s="56">
        <f>SUMIF('PIVOTTABLES-PAVS'!D393:D407,"Medium",'PIVOTTABLES-PAVS'!E393:E407)</f>
        <v>0</v>
      </c>
      <c r="L23" s="61">
        <f>SUMIF('PIVOTTABLES-PAVS'!D393:D407,"Medium",'PIVOTTABLES-PAVS'!F393:F407)</f>
        <v>180000</v>
      </c>
      <c r="M23" s="79">
        <f>SUMIF('PIVOTTABLES-PAVS'!D393:D407,"Medium",'PIVOTTABLES-PAVS'!G393:G407)</f>
        <v>180000</v>
      </c>
      <c r="N23" s="56">
        <f>SUMIF('PIVOTTABLES-PAVS'!D393:D407,"Low",'PIVOTTABLES-PAVS'!E393:E407)</f>
        <v>40000</v>
      </c>
      <c r="O23" s="61">
        <f>SUMIF('PIVOTTABLES-PAVS'!D393:D407,"Low",'PIVOTTABLES-PAVS'!F393:F407)</f>
        <v>65000</v>
      </c>
      <c r="P23" s="79">
        <f>SUMIF('PIVOTTABLES-PAVS'!D393:D407,"Low",'PIVOTTABLES-PAVS'!G393:G407)</f>
        <v>105000</v>
      </c>
      <c r="Q23" s="56">
        <f t="shared" si="0"/>
        <v>0</v>
      </c>
      <c r="R23" s="56">
        <f t="shared" si="1"/>
        <v>0</v>
      </c>
      <c r="S23" s="56">
        <f t="shared" si="2"/>
        <v>40000</v>
      </c>
      <c r="T23" s="82">
        <f t="shared" si="3"/>
        <v>0</v>
      </c>
      <c r="U23" s="82">
        <f t="shared" si="4"/>
        <v>180000</v>
      </c>
      <c r="V23" s="82">
        <f t="shared" si="5"/>
        <v>65000</v>
      </c>
      <c r="W23" s="91"/>
      <c r="X23" s="70"/>
    </row>
    <row r="24" spans="1:24" ht="15" x14ac:dyDescent="0.25">
      <c r="A24" s="41">
        <f>'PIVOTTABLES-PAVS'!A409</f>
        <v>22</v>
      </c>
      <c r="B24" s="42" t="str">
        <f>'PIVOTTABLES-PAVS'!B409</f>
        <v>Ormond Park Pavilion (football)</v>
      </c>
      <c r="C24" s="67" t="str">
        <f>'PIVOTTABLES-PAVS'!D409</f>
        <v>Pavilion Grade:</v>
      </c>
      <c r="D24" s="94"/>
      <c r="E24" s="56">
        <f>'PIVOTTABLES-PAVS'!E426</f>
        <v>50000</v>
      </c>
      <c r="F24" s="76">
        <f>'PIVOTTABLES-PAVS'!F426</f>
        <v>1135000</v>
      </c>
      <c r="G24" s="79">
        <f>'PIVOTTABLES-PAVS'!G426</f>
        <v>1185000</v>
      </c>
      <c r="H24" s="57">
        <f>SUMIF('PIVOTTABLES-PAVS'!D411:D425,"High",'PIVOTTABLES-PAVS'!E411:E425)</f>
        <v>0</v>
      </c>
      <c r="I24" s="61">
        <f>SUMIF('PIVOTTABLES-PAVS'!D411:D425,"High",'PIVOTTABLES-PAVS'!F411:F425)</f>
        <v>0</v>
      </c>
      <c r="J24" s="79">
        <f>SUMIF('PIVOTTABLES-PAVS'!D411:D425,"High",'PIVOTTABLES-PAVS'!G411:G425)</f>
        <v>0</v>
      </c>
      <c r="K24" s="56">
        <f>SUMIF('PIVOTTABLES-PAVS'!D411:D425,"Medium",'PIVOTTABLES-PAVS'!E411:E425)</f>
        <v>50000</v>
      </c>
      <c r="L24" s="61">
        <f>SUMIF('PIVOTTABLES-PAVS'!D411:D425,"Medium",'PIVOTTABLES-PAVS'!F411:F425)</f>
        <v>1055000</v>
      </c>
      <c r="M24" s="79">
        <f>SUMIF('PIVOTTABLES-PAVS'!D411:D425,"Medium",'PIVOTTABLES-PAVS'!G411:G425)</f>
        <v>1105000</v>
      </c>
      <c r="N24" s="56">
        <f>SUMIF('PIVOTTABLES-PAVS'!D411:D425,"Low",'PIVOTTABLES-PAVS'!E411:E425)</f>
        <v>0</v>
      </c>
      <c r="O24" s="61">
        <f>SUMIF('PIVOTTABLES-PAVS'!D411:D425,"Low",'PIVOTTABLES-PAVS'!F411:F425)</f>
        <v>80000</v>
      </c>
      <c r="P24" s="79">
        <f>SUMIF('PIVOTTABLES-PAVS'!D411:D425,"Low",'PIVOTTABLES-PAVS'!G411:G425)</f>
        <v>80000</v>
      </c>
      <c r="Q24" s="56">
        <f t="shared" si="0"/>
        <v>0</v>
      </c>
      <c r="R24" s="56">
        <f t="shared" si="1"/>
        <v>50000</v>
      </c>
      <c r="S24" s="56">
        <f t="shared" si="2"/>
        <v>0</v>
      </c>
      <c r="T24" s="82">
        <f t="shared" si="3"/>
        <v>0</v>
      </c>
      <c r="U24" s="82">
        <f t="shared" si="4"/>
        <v>1055000</v>
      </c>
      <c r="V24" s="82">
        <f t="shared" si="5"/>
        <v>80000</v>
      </c>
      <c r="W24" s="91"/>
      <c r="X24" s="70"/>
    </row>
    <row r="25" spans="1:24" ht="15" x14ac:dyDescent="0.25">
      <c r="A25" s="41">
        <f>'PIVOTTABLES-PAVS'!A427</f>
        <v>23</v>
      </c>
      <c r="B25" s="42" t="str">
        <f>'PIVOTTABLES-PAVS'!B427</f>
        <v>Ormond Park Pavilion (soccer)</v>
      </c>
      <c r="C25" s="67" t="str">
        <f>'PIVOTTABLES-PAVS'!D427</f>
        <v>Pavilion Grade:</v>
      </c>
      <c r="D25" s="94"/>
      <c r="E25" s="56">
        <f>'PIVOTTABLES-PAVS'!E444</f>
        <v>200000</v>
      </c>
      <c r="F25" s="76">
        <f>'PIVOTTABLES-PAVS'!F444</f>
        <v>745000</v>
      </c>
      <c r="G25" s="79">
        <f>'PIVOTTABLES-PAVS'!G444</f>
        <v>945000</v>
      </c>
      <c r="H25" s="57">
        <f>SUMIF('PIVOTTABLES-PAVS'!D429:D443,"High",'PIVOTTABLES-PAVS'!E429:E443)</f>
        <v>0</v>
      </c>
      <c r="I25" s="61">
        <f>SUMIF('PIVOTTABLES-PAVS'!D429:D443,"High",'PIVOTTABLES-PAVS'!F429:F443)</f>
        <v>0</v>
      </c>
      <c r="J25" s="79">
        <f>SUMIF('PIVOTTABLES-PAVS'!D429:D443,"High",'PIVOTTABLES-PAVS'!G429:G443)</f>
        <v>0</v>
      </c>
      <c r="K25" s="56">
        <f>SUMIF('PIVOTTABLES-PAVS'!D429:D443,"Medium",'PIVOTTABLES-PAVS'!E429:E443)</f>
        <v>0</v>
      </c>
      <c r="L25" s="61">
        <f>SUMIF('PIVOTTABLES-PAVS'!D429:D443,"Medium",'PIVOTTABLES-PAVS'!F429:F443)</f>
        <v>5000</v>
      </c>
      <c r="M25" s="79">
        <f>SUMIF('PIVOTTABLES-PAVS'!D429:D443,"Medium",'PIVOTTABLES-PAVS'!G429:G443)</f>
        <v>5000</v>
      </c>
      <c r="N25" s="56">
        <f>SUMIF('PIVOTTABLES-PAVS'!D429:D443,"Low",'PIVOTTABLES-PAVS'!E429:E443)</f>
        <v>200000</v>
      </c>
      <c r="O25" s="61">
        <f>SUMIF('PIVOTTABLES-PAVS'!D429:D443,"Low",'PIVOTTABLES-PAVS'!F429:F443)</f>
        <v>740000</v>
      </c>
      <c r="P25" s="79">
        <f>SUMIF('PIVOTTABLES-PAVS'!D429:D443,"Low",'PIVOTTABLES-PAVS'!G429:G443)</f>
        <v>940000</v>
      </c>
      <c r="Q25" s="56">
        <f t="shared" si="0"/>
        <v>0</v>
      </c>
      <c r="R25" s="56">
        <f t="shared" si="1"/>
        <v>0</v>
      </c>
      <c r="S25" s="56">
        <f t="shared" si="2"/>
        <v>200000</v>
      </c>
      <c r="T25" s="82">
        <f t="shared" si="3"/>
        <v>0</v>
      </c>
      <c r="U25" s="82">
        <f t="shared" si="4"/>
        <v>5000</v>
      </c>
      <c r="V25" s="82">
        <f t="shared" si="5"/>
        <v>740000</v>
      </c>
      <c r="W25" s="91"/>
      <c r="X25" s="70"/>
    </row>
    <row r="26" spans="1:24" ht="15" x14ac:dyDescent="0.25">
      <c r="A26" s="41">
        <f>'PIVOTTABLES-PAVS'!A445</f>
        <v>24</v>
      </c>
      <c r="B26" s="42" t="str">
        <f>'PIVOTTABLES-PAVS'!B445</f>
        <v>Overland Pavilion</v>
      </c>
      <c r="C26" s="67" t="str">
        <f>'PIVOTTABLES-PAVS'!D445</f>
        <v>Pavilion Grade:</v>
      </c>
      <c r="D26" s="94"/>
      <c r="E26" s="56">
        <f>'PIVOTTABLES-PAVS'!E462</f>
        <v>0</v>
      </c>
      <c r="F26" s="76">
        <f>'PIVOTTABLES-PAVS'!F462</f>
        <v>345000</v>
      </c>
      <c r="G26" s="79">
        <f>'PIVOTTABLES-PAVS'!G462</f>
        <v>345000</v>
      </c>
      <c r="H26" s="57">
        <f>SUMIF('PIVOTTABLES-PAVS'!D447:D461,"High",'PIVOTTABLES-PAVS'!E447:E461)</f>
        <v>0</v>
      </c>
      <c r="I26" s="61">
        <f>SUMIF('PIVOTTABLES-PAVS'!D447:D461,"High",'PIVOTTABLES-PAVS'!F447:F461)</f>
        <v>0</v>
      </c>
      <c r="J26" s="79">
        <f>SUMIF('PIVOTTABLES-PAVS'!D447:D461,"High",'PIVOTTABLES-PAVS'!G447:G461)</f>
        <v>0</v>
      </c>
      <c r="K26" s="56">
        <f>SUMIF('PIVOTTABLES-PAVS'!D447:D461,"Medium",'PIVOTTABLES-PAVS'!E447:E461)</f>
        <v>0</v>
      </c>
      <c r="L26" s="61">
        <f>SUMIF('PIVOTTABLES-PAVS'!D447:D461,"Medium",'PIVOTTABLES-PAVS'!F447:F461)</f>
        <v>335000</v>
      </c>
      <c r="M26" s="79">
        <f>SUMIF('PIVOTTABLES-PAVS'!D447:D461,"Medium",'PIVOTTABLES-PAVS'!G447:G461)</f>
        <v>335000</v>
      </c>
      <c r="N26" s="56">
        <f>SUMIF('PIVOTTABLES-PAVS'!D447:D461,"Low",'PIVOTTABLES-PAVS'!E447:E461)</f>
        <v>0</v>
      </c>
      <c r="O26" s="61">
        <f>SUMIF('PIVOTTABLES-PAVS'!D447:D461,"Low",'PIVOTTABLES-PAVS'!F447:F461)</f>
        <v>10000</v>
      </c>
      <c r="P26" s="79">
        <f>SUMIF('PIVOTTABLES-PAVS'!D447:D461,"Low",'PIVOTTABLES-PAVS'!G447:G461)</f>
        <v>10000</v>
      </c>
      <c r="Q26" s="56">
        <f t="shared" si="0"/>
        <v>0</v>
      </c>
      <c r="R26" s="56">
        <f t="shared" si="1"/>
        <v>0</v>
      </c>
      <c r="S26" s="56">
        <f t="shared" si="2"/>
        <v>0</v>
      </c>
      <c r="T26" s="82">
        <f t="shared" si="3"/>
        <v>0</v>
      </c>
      <c r="U26" s="82">
        <f t="shared" si="4"/>
        <v>335000</v>
      </c>
      <c r="V26" s="82">
        <f t="shared" si="5"/>
        <v>10000</v>
      </c>
      <c r="W26" s="91"/>
      <c r="X26" s="70"/>
    </row>
    <row r="27" spans="1:24" ht="15" x14ac:dyDescent="0.25">
      <c r="A27" s="41">
        <f>'PIVOTTABLES-PAVS'!A463</f>
        <v>25</v>
      </c>
      <c r="B27" s="42" t="str">
        <f>'PIVOTTABLES-PAVS'!B463</f>
        <v>Strathnaver Pavilion</v>
      </c>
      <c r="C27" s="67" t="str">
        <f>'PIVOTTABLES-PAVS'!D463</f>
        <v>Pavilion Grade:</v>
      </c>
      <c r="D27" s="94"/>
      <c r="E27" s="56">
        <f>'PIVOTTABLES-PAVS'!E480</f>
        <v>0</v>
      </c>
      <c r="F27" s="76">
        <f>'PIVOTTABLES-PAVS'!F480</f>
        <v>0</v>
      </c>
      <c r="G27" s="79">
        <f>'PIVOTTABLES-PAVS'!G480</f>
        <v>0</v>
      </c>
      <c r="H27" s="57">
        <f>SUMIF('PIVOTTABLES-PAVS'!D465:D479,"High",'PIVOTTABLES-PAVS'!E465:E479)</f>
        <v>0</v>
      </c>
      <c r="I27" s="61">
        <f>SUMIF('PIVOTTABLES-PAVS'!D465:D479,"High",'PIVOTTABLES-PAVS'!F465:F479)</f>
        <v>0</v>
      </c>
      <c r="J27" s="79">
        <f>SUMIF('PIVOTTABLES-PAVS'!D465:D479,"High",'PIVOTTABLES-PAVS'!G465:G479)</f>
        <v>0</v>
      </c>
      <c r="K27" s="56">
        <f>SUMIF('PIVOTTABLES-PAVS'!D465:D479,"Medium",'PIVOTTABLES-PAVS'!E465:E479)</f>
        <v>0</v>
      </c>
      <c r="L27" s="61">
        <f>SUMIF('PIVOTTABLES-PAVS'!D465:D479,"Medium",'PIVOTTABLES-PAVS'!F465:F479)</f>
        <v>0</v>
      </c>
      <c r="M27" s="79">
        <f>SUMIF('PIVOTTABLES-PAVS'!D465:D479,"Medium",'PIVOTTABLES-PAVS'!G465:G479)</f>
        <v>0</v>
      </c>
      <c r="N27" s="56">
        <f>SUMIF('PIVOTTABLES-PAVS'!D465:D479,"Low",'PIVOTTABLES-PAVS'!E465:E479)</f>
        <v>0</v>
      </c>
      <c r="O27" s="61">
        <f>SUMIF('PIVOTTABLES-PAVS'!D465:D479,"Low",'PIVOTTABLES-PAVS'!F465:F479)</f>
        <v>0</v>
      </c>
      <c r="P27" s="79">
        <f>SUMIF('PIVOTTABLES-PAVS'!D465:D479,"Low",'PIVOTTABLES-PAVS'!G465:G479)</f>
        <v>0</v>
      </c>
      <c r="Q27" s="56">
        <f t="shared" si="0"/>
        <v>0</v>
      </c>
      <c r="R27" s="56">
        <f t="shared" si="1"/>
        <v>0</v>
      </c>
      <c r="S27" s="56">
        <f t="shared" si="2"/>
        <v>0</v>
      </c>
      <c r="T27" s="82">
        <f t="shared" si="3"/>
        <v>0</v>
      </c>
      <c r="U27" s="82">
        <f t="shared" si="4"/>
        <v>0</v>
      </c>
      <c r="V27" s="82">
        <f t="shared" si="5"/>
        <v>0</v>
      </c>
      <c r="W27" s="91"/>
      <c r="X27" s="70"/>
    </row>
    <row r="28" spans="1:24" ht="15" x14ac:dyDescent="0.25">
      <c r="A28" s="41">
        <f>'PIVOTTABLES-PAVS'!A481</f>
        <v>26</v>
      </c>
      <c r="B28" s="42" t="str">
        <f>'PIVOTTABLES-PAVS'!B481</f>
        <v>Walter Pavilion</v>
      </c>
      <c r="C28" s="67" t="str">
        <f>'PIVOTTABLES-PAVS'!D481</f>
        <v>Pavilion Grade:</v>
      </c>
      <c r="D28" s="94"/>
      <c r="E28" s="56">
        <f>'PIVOTTABLES-PAVS'!E498</f>
        <v>40000</v>
      </c>
      <c r="F28" s="76">
        <f>'PIVOTTABLES-PAVS'!F498</f>
        <v>535000</v>
      </c>
      <c r="G28" s="79">
        <f>'PIVOTTABLES-PAVS'!G498</f>
        <v>575000</v>
      </c>
      <c r="H28" s="57">
        <f>SUMIF('PIVOTTABLES-PAVS'!D483:D497,"High",'PIVOTTABLES-PAVS'!E483:E497)</f>
        <v>0</v>
      </c>
      <c r="I28" s="61">
        <f>SUMIF('PIVOTTABLES-PAVS'!D483:D497,"High",'PIVOTTABLES-PAVS'!F483:F497)</f>
        <v>0</v>
      </c>
      <c r="J28" s="79">
        <f>SUMIF('PIVOTTABLES-PAVS'!D483:D497,"High",'PIVOTTABLES-PAVS'!G483:G497)</f>
        <v>0</v>
      </c>
      <c r="K28" s="56">
        <f>SUMIF('PIVOTTABLES-PAVS'!D483:D497,"Medium",'PIVOTTABLES-PAVS'!E483:E497)</f>
        <v>0</v>
      </c>
      <c r="L28" s="61">
        <f>SUMIF('PIVOTTABLES-PAVS'!D483:D497,"Medium",'PIVOTTABLES-PAVS'!F483:F497)</f>
        <v>310000</v>
      </c>
      <c r="M28" s="79">
        <f>SUMIF('PIVOTTABLES-PAVS'!D483:D497,"Medium",'PIVOTTABLES-PAVS'!G483:G497)</f>
        <v>310000</v>
      </c>
      <c r="N28" s="56">
        <f>SUMIF('PIVOTTABLES-PAVS'!D483:D497,"Low",'PIVOTTABLES-PAVS'!E483:E497)</f>
        <v>40000</v>
      </c>
      <c r="O28" s="61">
        <f>SUMIF('PIVOTTABLES-PAVS'!D483:D497,"Low",'PIVOTTABLES-PAVS'!F483:F497)</f>
        <v>225000</v>
      </c>
      <c r="P28" s="79">
        <f>SUMIF('PIVOTTABLES-PAVS'!D483:D497,"Low",'PIVOTTABLES-PAVS'!G483:G497)</f>
        <v>265000</v>
      </c>
      <c r="Q28" s="56">
        <f t="shared" si="0"/>
        <v>0</v>
      </c>
      <c r="R28" s="56">
        <f t="shared" si="1"/>
        <v>0</v>
      </c>
      <c r="S28" s="56">
        <f t="shared" si="2"/>
        <v>40000</v>
      </c>
      <c r="T28" s="82">
        <f t="shared" si="3"/>
        <v>0</v>
      </c>
      <c r="U28" s="82">
        <f t="shared" si="4"/>
        <v>310000</v>
      </c>
      <c r="V28" s="82">
        <f t="shared" si="5"/>
        <v>225000</v>
      </c>
      <c r="W28" s="91"/>
      <c r="X28" s="70"/>
    </row>
    <row r="29" spans="1:24" ht="23.25" x14ac:dyDescent="0.25">
      <c r="A29" s="41">
        <f>'PIVOTTABLES-PAVS'!A499</f>
        <v>27</v>
      </c>
      <c r="B29" s="42" t="str">
        <f>'PIVOTTABLES-PAVS'!B499</f>
        <v>Moonee Valley Athletics Centre Pavilion (Athletics)</v>
      </c>
      <c r="C29" s="67" t="str">
        <f>'PIVOTTABLES-PAVS'!D499</f>
        <v>Pavilion Grade:</v>
      </c>
      <c r="D29" s="94"/>
      <c r="E29" s="56">
        <f>'PIVOTTABLES-PAVS'!E516</f>
        <v>130000</v>
      </c>
      <c r="F29" s="76">
        <f>'PIVOTTABLES-PAVS'!F516</f>
        <v>830000</v>
      </c>
      <c r="G29" s="79">
        <f>'PIVOTTABLES-PAVS'!G516</f>
        <v>960000</v>
      </c>
      <c r="H29" s="57">
        <f>SUMIF('PIVOTTABLES-PAVS'!D501:D515,"High",'PIVOTTABLES-PAVS'!E501:E515)</f>
        <v>0</v>
      </c>
      <c r="I29" s="61">
        <f>SUMIF('PIVOTTABLES-PAVS'!D501:D515,"High",'PIVOTTABLES-PAVS'!F501:F515)</f>
        <v>0</v>
      </c>
      <c r="J29" s="79">
        <f>SUMIF('PIVOTTABLES-PAVS'!D501:D515,"High",'PIVOTTABLES-PAVS'!G501:G515)</f>
        <v>0</v>
      </c>
      <c r="K29" s="56">
        <f>SUMIF('PIVOTTABLES-PAVS'!D501:D515,"Medium",'PIVOTTABLES-PAVS'!E501:E515)</f>
        <v>0</v>
      </c>
      <c r="L29" s="61">
        <f>SUMIF('PIVOTTABLES-PAVS'!D501:D515,"Medium",'PIVOTTABLES-PAVS'!F501:F515)</f>
        <v>140000</v>
      </c>
      <c r="M29" s="79">
        <f>SUMIF('PIVOTTABLES-PAVS'!D501:D515,"Medium",'PIVOTTABLES-PAVS'!G501:G515)</f>
        <v>140000</v>
      </c>
      <c r="N29" s="56">
        <f>SUMIF('PIVOTTABLES-PAVS'!D501:D515,"Low",'PIVOTTABLES-PAVS'!E501:E515)</f>
        <v>130000</v>
      </c>
      <c r="O29" s="61">
        <f>SUMIF('PIVOTTABLES-PAVS'!D501:D515,"Low",'PIVOTTABLES-PAVS'!F501:F515)</f>
        <v>690000</v>
      </c>
      <c r="P29" s="79">
        <f>SUMIF('PIVOTTABLES-PAVS'!D501:D515,"Low",'PIVOTTABLES-PAVS'!G501:G515)</f>
        <v>820000</v>
      </c>
      <c r="Q29" s="56">
        <f t="shared" si="0"/>
        <v>0</v>
      </c>
      <c r="R29" s="56">
        <f t="shared" si="1"/>
        <v>0</v>
      </c>
      <c r="S29" s="56">
        <f t="shared" si="2"/>
        <v>130000</v>
      </c>
      <c r="T29" s="82">
        <f t="shared" si="3"/>
        <v>0</v>
      </c>
      <c r="U29" s="82">
        <f t="shared" si="4"/>
        <v>140000</v>
      </c>
      <c r="V29" s="82">
        <f t="shared" si="5"/>
        <v>690000</v>
      </c>
      <c r="W29" s="91"/>
      <c r="X29" s="70"/>
    </row>
    <row r="30" spans="1:24" ht="15" x14ac:dyDescent="0.25">
      <c r="A30" s="41">
        <f>'PIVOTTABLES-PAVS'!A517</f>
        <v>28</v>
      </c>
      <c r="B30" s="42" t="str">
        <f>'PIVOTTABLES-PAVS'!B517</f>
        <v>Airport West Tennis Club</v>
      </c>
      <c r="C30" s="67" t="str">
        <f>'PIVOTTABLES-PAVS'!D517</f>
        <v>Pavilion Grade:</v>
      </c>
      <c r="D30" s="94"/>
      <c r="E30" s="56">
        <f>'PIVOTTABLES-PAVS'!E534</f>
        <v>120000</v>
      </c>
      <c r="F30" s="76">
        <f>'PIVOTTABLES-PAVS'!F534</f>
        <v>140000</v>
      </c>
      <c r="G30" s="79">
        <f>'PIVOTTABLES-PAVS'!G534</f>
        <v>260000</v>
      </c>
      <c r="H30" s="57">
        <f>SUMIF('PIVOTTABLES-PAVS'!D519:D533,"High",'PIVOTTABLES-PAVS'!E519:E533)</f>
        <v>0</v>
      </c>
      <c r="I30" s="61">
        <f>SUMIF('PIVOTTABLES-PAVS'!D519:D533,"High",'PIVOTTABLES-PAVS'!F519:F533)</f>
        <v>0</v>
      </c>
      <c r="J30" s="79">
        <f>SUMIF('PIVOTTABLES-PAVS'!D519:D533,"High",'PIVOTTABLES-PAVS'!G519:G533)</f>
        <v>0</v>
      </c>
      <c r="K30" s="56">
        <f>SUMIF('PIVOTTABLES-PAVS'!D519:D533,"Medium",'PIVOTTABLES-PAVS'!E519:E533)</f>
        <v>60000</v>
      </c>
      <c r="L30" s="61">
        <f>SUMIF('PIVOTTABLES-PAVS'!D519:D533,"Medium",'PIVOTTABLES-PAVS'!F519:F533)</f>
        <v>90000</v>
      </c>
      <c r="M30" s="79">
        <f>SUMIF('PIVOTTABLES-PAVS'!D519:D533,"Medium",'PIVOTTABLES-PAVS'!G519:G533)</f>
        <v>150000</v>
      </c>
      <c r="N30" s="56">
        <f>SUMIF('PIVOTTABLES-PAVS'!D519:D533,"Low",'PIVOTTABLES-PAVS'!E519:E533)</f>
        <v>60000</v>
      </c>
      <c r="O30" s="61">
        <f>SUMIF('PIVOTTABLES-PAVS'!D519:D533,"Low",'PIVOTTABLES-PAVS'!F519:F533)</f>
        <v>50000</v>
      </c>
      <c r="P30" s="79">
        <f>SUMIF('PIVOTTABLES-PAVS'!D519:D533,"Low",'PIVOTTABLES-PAVS'!G519:G533)</f>
        <v>110000</v>
      </c>
      <c r="Q30" s="56">
        <f t="shared" si="0"/>
        <v>0</v>
      </c>
      <c r="R30" s="56">
        <f t="shared" si="1"/>
        <v>60000</v>
      </c>
      <c r="S30" s="56">
        <f t="shared" si="2"/>
        <v>60000</v>
      </c>
      <c r="T30" s="82">
        <f t="shared" si="3"/>
        <v>0</v>
      </c>
      <c r="U30" s="82">
        <f t="shared" si="4"/>
        <v>90000</v>
      </c>
      <c r="V30" s="82">
        <f t="shared" si="5"/>
        <v>50000</v>
      </c>
      <c r="W30" s="92"/>
      <c r="X30" s="70"/>
    </row>
    <row r="31" spans="1:24" ht="15" x14ac:dyDescent="0.25">
      <c r="A31" s="115">
        <f>'PIVOTTABLES-PAVS'!A535</f>
        <v>29</v>
      </c>
      <c r="B31" s="47" t="str">
        <f>'PIVOTTABLES-PAVS'!B535</f>
        <v>Avondale Heights Tennis Club</v>
      </c>
      <c r="C31" s="68" t="str">
        <f>'PIVOTTABLES-PAVS'!D535</f>
        <v>Pavilion Grade:</v>
      </c>
      <c r="D31" s="94"/>
      <c r="E31" s="58">
        <f>'PIVOTTABLES-PAVS'!E552</f>
        <v>120000</v>
      </c>
      <c r="F31" s="76">
        <f>'PIVOTTABLES-PAVS'!F552</f>
        <v>140000</v>
      </c>
      <c r="G31" s="80">
        <f>'PIVOTTABLES-PAVS'!G552</f>
        <v>260000</v>
      </c>
      <c r="H31" s="59">
        <f>SUMIF('PIVOTTABLES-PAVS'!D537:D551,"High",'PIVOTTABLES-PAVS'!E537:E551)</f>
        <v>0</v>
      </c>
      <c r="I31" s="61">
        <f>SUMIF('PIVOTTABLES-PAVS'!D537:D551,"High",'PIVOTTABLES-PAVS'!F537:F551)</f>
        <v>0</v>
      </c>
      <c r="J31" s="80">
        <f>SUMIF('PIVOTTABLES-PAVS'!D537:D551,"High",'PIVOTTABLES-PAVS'!G537:G551)</f>
        <v>0</v>
      </c>
      <c r="K31" s="58">
        <f>SUMIF('PIVOTTABLES-PAVS'!D537:D551,"Medium",'PIVOTTABLES-PAVS'!E537:E551)</f>
        <v>60000</v>
      </c>
      <c r="L31" s="61">
        <f>SUMIF('PIVOTTABLES-PAVS'!D537:D551,"Medium",'PIVOTTABLES-PAVS'!F537:F551)</f>
        <v>90000</v>
      </c>
      <c r="M31" s="80">
        <f>SUMIF('PIVOTTABLES-PAVS'!D537:D551,"Medium",'PIVOTTABLES-PAVS'!G537:G551)</f>
        <v>150000</v>
      </c>
      <c r="N31" s="58">
        <f>SUMIF('PIVOTTABLES-PAVS'!D537:D551,"Low",'PIVOTTABLES-PAVS'!E537:E551)</f>
        <v>60000</v>
      </c>
      <c r="O31" s="61">
        <f>SUMIF('PIVOTTABLES-PAVS'!D537:D551,"Low",'PIVOTTABLES-PAVS'!F537:F551)</f>
        <v>50000</v>
      </c>
      <c r="P31" s="80">
        <f>SUMIF('PIVOTTABLES-PAVS'!D537:D551,"Low",'PIVOTTABLES-PAVS'!G537:G551)</f>
        <v>110000</v>
      </c>
      <c r="Q31" s="58">
        <f t="shared" si="0"/>
        <v>0</v>
      </c>
      <c r="R31" s="58">
        <f t="shared" si="1"/>
        <v>60000</v>
      </c>
      <c r="S31" s="58">
        <f t="shared" si="2"/>
        <v>60000</v>
      </c>
      <c r="T31" s="82">
        <f t="shared" si="3"/>
        <v>0</v>
      </c>
      <c r="U31" s="82">
        <f t="shared" si="4"/>
        <v>90000</v>
      </c>
      <c r="V31" s="82">
        <f t="shared" si="5"/>
        <v>50000</v>
      </c>
      <c r="W31" s="91"/>
      <c r="X31" s="70"/>
    </row>
    <row r="32" spans="1:24" ht="12.75" customHeight="1" x14ac:dyDescent="0.2">
      <c r="A32" s="115">
        <f>'PIVOTTABLES-PAVS'!A553</f>
        <v>30</v>
      </c>
      <c r="B32" s="47" t="str">
        <f>'PIVOTTABLES-PAVS'!B553</f>
        <v>Buckley Park Tennis Club</v>
      </c>
      <c r="C32" s="68" t="str">
        <f>'PIVOTTABLES-PAVS'!D553</f>
        <v>Pavilion Grade:</v>
      </c>
      <c r="D32" s="94"/>
      <c r="E32" s="58">
        <f>'PIVOTTABLES-PAVS'!E570</f>
        <v>15000</v>
      </c>
      <c r="F32" s="76">
        <f>'PIVOTTABLES-PAVS'!F570</f>
        <v>40000</v>
      </c>
      <c r="G32" s="80">
        <f>'PIVOTTABLES-PAVS'!G570</f>
        <v>55000</v>
      </c>
      <c r="H32" s="59">
        <f>SUMIF('PIVOTTABLES-PAVS'!D555:D569,"High",'PIVOTTABLES-PAVS'!E555:E569)</f>
        <v>0</v>
      </c>
      <c r="I32" s="61">
        <f>SUMIF('PIVOTTABLES-PAVS'!D555:D569,"High",'PIVOTTABLES-PAVS'!F555:F569)</f>
        <v>0</v>
      </c>
      <c r="J32" s="80">
        <f>SUMIF('PIVOTTABLES-PAVS'!D555:D569,"High",'PIVOTTABLES-PAVS'!G555:G569)</f>
        <v>0</v>
      </c>
      <c r="K32" s="58">
        <f>SUMIF('PIVOTTABLES-PAVS'!D555:D569,"Medium",'PIVOTTABLES-PAVS'!E555:E569)</f>
        <v>0</v>
      </c>
      <c r="L32" s="61">
        <f>SUMIF('PIVOTTABLES-PAVS'!D555:D569,"Medium",'PIVOTTABLES-PAVS'!F555:F569)</f>
        <v>0</v>
      </c>
      <c r="M32" s="80">
        <f>SUMIF('PIVOTTABLES-PAVS'!D555:D569,"Medium",'PIVOTTABLES-PAVS'!G555:G569)</f>
        <v>0</v>
      </c>
      <c r="N32" s="58">
        <f>SUMIF('PIVOTTABLES-PAVS'!D555:D569,"Low",'PIVOTTABLES-PAVS'!E555:E569)</f>
        <v>15000</v>
      </c>
      <c r="O32" s="61">
        <f>SUMIF('PIVOTTABLES-PAVS'!D555:D569,"Low",'PIVOTTABLES-PAVS'!F555:F569)</f>
        <v>40000</v>
      </c>
      <c r="P32" s="80">
        <f>SUMIF('PIVOTTABLES-PAVS'!D555:D569,"Low",'PIVOTTABLES-PAVS'!G555:G569)</f>
        <v>55000</v>
      </c>
      <c r="Q32" s="58">
        <f t="shared" si="0"/>
        <v>0</v>
      </c>
      <c r="R32" s="58">
        <f t="shared" si="1"/>
        <v>0</v>
      </c>
      <c r="S32" s="58">
        <f t="shared" si="2"/>
        <v>15000</v>
      </c>
      <c r="T32" s="82">
        <f t="shared" si="3"/>
        <v>0</v>
      </c>
      <c r="U32" s="82">
        <f t="shared" si="4"/>
        <v>0</v>
      </c>
      <c r="V32" s="82">
        <f t="shared" si="5"/>
        <v>40000</v>
      </c>
      <c r="W32" s="91"/>
    </row>
    <row r="33" spans="1:23" ht="15" customHeight="1" x14ac:dyDescent="0.2">
      <c r="A33" s="48">
        <f>'PIVOTTABLES-PAVS'!A571</f>
        <v>31</v>
      </c>
      <c r="B33" s="47" t="str">
        <f>'PIVOTTABLES-PAVS'!B571</f>
        <v>Doutta Galla Tennis Club</v>
      </c>
      <c r="C33" s="68" t="str">
        <f>'PIVOTTABLES-PAVS'!D571</f>
        <v>Pavilion Grade:</v>
      </c>
      <c r="D33" s="94"/>
      <c r="E33" s="58">
        <f>'PIVOTTABLES-PAVS'!E588</f>
        <v>90000</v>
      </c>
      <c r="F33" s="76">
        <f>'PIVOTTABLES-PAVS'!F588</f>
        <v>180000</v>
      </c>
      <c r="G33" s="80">
        <f>'PIVOTTABLES-PAVS'!G588</f>
        <v>270000</v>
      </c>
      <c r="H33" s="59">
        <f>SUMIF('PIVOTTABLES-PAVS'!D573:D587,"High",'PIVOTTABLES-PAVS'!E573:E587)</f>
        <v>0</v>
      </c>
      <c r="I33" s="61">
        <f>SUMIF('PIVOTTABLES-PAVS'!D573:D587,"High",'PIVOTTABLES-PAVS'!F573:F587)</f>
        <v>0</v>
      </c>
      <c r="J33" s="80">
        <f>SUMIF('PIVOTTABLES-PAVS'!D573:D587,"High",'PIVOTTABLES-PAVS'!G573:G587)</f>
        <v>0</v>
      </c>
      <c r="K33" s="58">
        <f>SUMIF('PIVOTTABLES-PAVS'!D573:D587,"Medium",'PIVOTTABLES-PAVS'!E573:E587)</f>
        <v>45000</v>
      </c>
      <c r="L33" s="61">
        <f>SUMIF('PIVOTTABLES-PAVS'!D573:D587,"Medium",'PIVOTTABLES-PAVS'!F573:F587)</f>
        <v>130000</v>
      </c>
      <c r="M33" s="80">
        <f>SUMIF('PIVOTTABLES-PAVS'!D573:D587,"Medium",'PIVOTTABLES-PAVS'!G573:G587)</f>
        <v>175000</v>
      </c>
      <c r="N33" s="58">
        <f>SUMIF('PIVOTTABLES-PAVS'!D573:D587,"Low",'PIVOTTABLES-PAVS'!E573:E587)</f>
        <v>45000</v>
      </c>
      <c r="O33" s="61">
        <f>SUMIF('PIVOTTABLES-PAVS'!D573:D587,"Low",'PIVOTTABLES-PAVS'!F573:F587)</f>
        <v>50000</v>
      </c>
      <c r="P33" s="80">
        <f>SUMIF('PIVOTTABLES-PAVS'!D573:D587,"Low",'PIVOTTABLES-PAVS'!G573:G587)</f>
        <v>95000</v>
      </c>
      <c r="Q33" s="58">
        <f t="shared" si="0"/>
        <v>0</v>
      </c>
      <c r="R33" s="58">
        <f t="shared" si="1"/>
        <v>45000</v>
      </c>
      <c r="S33" s="58">
        <f t="shared" si="2"/>
        <v>45000</v>
      </c>
      <c r="T33" s="82">
        <f t="shared" si="3"/>
        <v>0</v>
      </c>
      <c r="U33" s="82">
        <f t="shared" si="4"/>
        <v>130000</v>
      </c>
      <c r="V33" s="82">
        <f t="shared" si="5"/>
        <v>50000</v>
      </c>
      <c r="W33" s="91"/>
    </row>
    <row r="34" spans="1:23" ht="15.75" customHeight="1" x14ac:dyDescent="0.2">
      <c r="A34" s="48">
        <f>'PIVOTTABLES-PAVS'!A589</f>
        <v>32</v>
      </c>
      <c r="B34" s="47" t="str">
        <f>'PIVOTTABLES-PAVS'!B589</f>
        <v>East Keilor Tennis Club</v>
      </c>
      <c r="C34" s="68" t="str">
        <f>'PIVOTTABLES-PAVS'!D589</f>
        <v>Pavilion Grade:</v>
      </c>
      <c r="D34" s="94"/>
      <c r="E34" s="58">
        <f>'PIVOTTABLES-PAVS'!E606</f>
        <v>15000</v>
      </c>
      <c r="F34" s="76">
        <f>'PIVOTTABLES-PAVS'!F606</f>
        <v>40000</v>
      </c>
      <c r="G34" s="80">
        <f>'PIVOTTABLES-PAVS'!G606</f>
        <v>55000</v>
      </c>
      <c r="H34" s="59">
        <f>SUMIF('PIVOTTABLES-PAVS'!D591:D605,"High",'PIVOTTABLES-PAVS'!E591:E605)</f>
        <v>0</v>
      </c>
      <c r="I34" s="61">
        <f>SUMIF('PIVOTTABLES-PAVS'!D591:D605,"High",'PIVOTTABLES-PAVS'!F591:F605)</f>
        <v>0</v>
      </c>
      <c r="J34" s="80">
        <f>SUMIF('PIVOTTABLES-PAVS'!D591:D605,"High",'PIVOTTABLES-PAVS'!G591:G605)</f>
        <v>0</v>
      </c>
      <c r="K34" s="58">
        <f>SUMIF('PIVOTTABLES-PAVS'!D591:D605,"Medium",'PIVOTTABLES-PAVS'!E591:E605)</f>
        <v>15000</v>
      </c>
      <c r="L34" s="61">
        <f>SUMIF('PIVOTTABLES-PAVS'!D591:D605,"Medium",'PIVOTTABLES-PAVS'!F591:F605)</f>
        <v>0</v>
      </c>
      <c r="M34" s="80">
        <f>SUMIF('PIVOTTABLES-PAVS'!D591:D605,"Medium",'PIVOTTABLES-PAVS'!G591:G605)</f>
        <v>15000</v>
      </c>
      <c r="N34" s="58">
        <f>SUMIF('PIVOTTABLES-PAVS'!D591:D605,"Low",'PIVOTTABLES-PAVS'!E591:E605)</f>
        <v>0</v>
      </c>
      <c r="O34" s="61">
        <f>SUMIF('PIVOTTABLES-PAVS'!D591:D605,"Low",'PIVOTTABLES-PAVS'!F591:F605)</f>
        <v>40000</v>
      </c>
      <c r="P34" s="80">
        <f>SUMIF('PIVOTTABLES-PAVS'!D591:D605,"Low",'PIVOTTABLES-PAVS'!G591:G605)</f>
        <v>40000</v>
      </c>
      <c r="Q34" s="58">
        <f t="shared" si="0"/>
        <v>0</v>
      </c>
      <c r="R34" s="58">
        <f t="shared" si="1"/>
        <v>15000</v>
      </c>
      <c r="S34" s="58">
        <f t="shared" si="2"/>
        <v>0</v>
      </c>
      <c r="T34" s="82">
        <f t="shared" si="3"/>
        <v>0</v>
      </c>
      <c r="U34" s="82">
        <f t="shared" si="4"/>
        <v>0</v>
      </c>
      <c r="V34" s="82">
        <f t="shared" si="5"/>
        <v>40000</v>
      </c>
      <c r="W34" s="91"/>
    </row>
    <row r="35" spans="1:23" ht="15" customHeight="1" x14ac:dyDescent="0.2">
      <c r="A35" s="48">
        <f>'PIVOTTABLES-PAVS'!A607</f>
        <v>33</v>
      </c>
      <c r="B35" s="47" t="str">
        <f>'PIVOTTABLES-PAVS'!B607</f>
        <v>Essendon Tennis Club</v>
      </c>
      <c r="C35" s="68" t="str">
        <f>'PIVOTTABLES-PAVS'!D607</f>
        <v>Pavilion Grade:</v>
      </c>
      <c r="D35" s="94"/>
      <c r="E35" s="58">
        <f>'PIVOTTABLES-PAVS'!E624</f>
        <v>70000</v>
      </c>
      <c r="F35" s="76">
        <f>'PIVOTTABLES-PAVS'!F624</f>
        <v>40000</v>
      </c>
      <c r="G35" s="80">
        <f>'PIVOTTABLES-PAVS'!G624</f>
        <v>110000</v>
      </c>
      <c r="H35" s="59">
        <f>SUMIF('PIVOTTABLES-PAVS'!D609:D623,"High",'PIVOTTABLES-PAVS'!E609:E623)</f>
        <v>0</v>
      </c>
      <c r="I35" s="61">
        <f>SUMIF('PIVOTTABLES-PAVS'!D609:D623,"High",'PIVOTTABLES-PAVS'!F609:F623)</f>
        <v>0</v>
      </c>
      <c r="J35" s="80">
        <f>SUMIF('PIVOTTABLES-PAVS'!D609:D623,"High",'PIVOTTABLES-PAVS'!G609:G623)</f>
        <v>0</v>
      </c>
      <c r="K35" s="58">
        <f>SUMIF('PIVOTTABLES-PAVS'!D609:D623,"Medium",'PIVOTTABLES-PAVS'!E609:E623)</f>
        <v>15000</v>
      </c>
      <c r="L35" s="61">
        <f>SUMIF('PIVOTTABLES-PAVS'!D609:D623,"Medium",'PIVOTTABLES-PAVS'!F609:F623)</f>
        <v>0</v>
      </c>
      <c r="M35" s="80">
        <f>SUMIF('PIVOTTABLES-PAVS'!D609:D623,"Medium",'PIVOTTABLES-PAVS'!G609:G623)</f>
        <v>15000</v>
      </c>
      <c r="N35" s="58">
        <f>SUMIF('PIVOTTABLES-PAVS'!D609:D623,"Low",'PIVOTTABLES-PAVS'!E609:E623)</f>
        <v>55000</v>
      </c>
      <c r="O35" s="61">
        <f>SUMIF('PIVOTTABLES-PAVS'!D609:D623,"Low",'PIVOTTABLES-PAVS'!F609:F623)</f>
        <v>40000</v>
      </c>
      <c r="P35" s="80">
        <f ca="1">SUMIF('PIVOTTABLES-PAVS'!D609:D623,"Low",'PIVOTTABLES-PAVS'!G609:G609)</f>
        <v>95000</v>
      </c>
      <c r="Q35" s="58">
        <f t="shared" si="0"/>
        <v>0</v>
      </c>
      <c r="R35" s="58">
        <f t="shared" si="1"/>
        <v>15000</v>
      </c>
      <c r="S35" s="58">
        <f t="shared" si="2"/>
        <v>55000</v>
      </c>
      <c r="T35" s="82">
        <f t="shared" si="3"/>
        <v>0</v>
      </c>
      <c r="U35" s="82">
        <f t="shared" si="4"/>
        <v>0</v>
      </c>
      <c r="V35" s="82">
        <f t="shared" si="5"/>
        <v>40000</v>
      </c>
      <c r="W35" s="91"/>
    </row>
    <row r="36" spans="1:23" ht="16.7" customHeight="1" x14ac:dyDescent="0.2">
      <c r="A36" s="48">
        <f>'PIVOTTABLES-PAVS'!A625</f>
        <v>34</v>
      </c>
      <c r="B36" s="47" t="str">
        <f>'PIVOTTABLES-PAVS'!B625</f>
        <v>Maribyrnong Park Tennis Club</v>
      </c>
      <c r="C36" s="68" t="str">
        <f>'PIVOTTABLES-PAVS'!D625</f>
        <v>Pavilion Grade:</v>
      </c>
      <c r="D36" s="94"/>
      <c r="E36" s="58">
        <f>'PIVOTTABLES-PAVS'!E642</f>
        <v>65000</v>
      </c>
      <c r="F36" s="76">
        <f>'PIVOTTABLES-PAVS'!F642</f>
        <v>0</v>
      </c>
      <c r="G36" s="80">
        <f>'PIVOTTABLES-PAVS'!G642</f>
        <v>65000</v>
      </c>
      <c r="H36" s="59">
        <f>SUMIF('PIVOTTABLES-PAVS'!D627:D641,"High",'PIVOTTABLES-PAVS'!E627:E641)</f>
        <v>0</v>
      </c>
      <c r="I36" s="61">
        <f>SUMIF('PIVOTTABLES-PAVS'!D627:D641,"High",'PIVOTTABLES-PAVS'!F627:F641)</f>
        <v>0</v>
      </c>
      <c r="J36" s="80">
        <f>SUMIF('PIVOTTABLES-PAVS'!D627:D641,"High",'PIVOTTABLES-PAVS'!G627:G641)</f>
        <v>0</v>
      </c>
      <c r="K36" s="58">
        <f>SUMIF('PIVOTTABLES-PAVS'!D627:D641,"Medium",'PIVOTTABLES-PAVS'!E627:E641)</f>
        <v>30000</v>
      </c>
      <c r="L36" s="61">
        <f>SUMIF('PIVOTTABLES-PAVS'!D627:D641,"Medium",'PIVOTTABLES-PAVS'!F627:F641)</f>
        <v>0</v>
      </c>
      <c r="M36" s="80">
        <f>SUMIF('PIVOTTABLES-PAVS'!D627:D641,"Medium",'PIVOTTABLES-PAVS'!G627:G641)</f>
        <v>30000</v>
      </c>
      <c r="N36" s="58">
        <f>SUMIF('PIVOTTABLES-PAVS'!D627:D641,"Low",'PIVOTTABLES-PAVS'!E627:E641)</f>
        <v>35000</v>
      </c>
      <c r="O36" s="61">
        <f>SUMIF('PIVOTTABLES-PAVS'!D627:D641,"Low",'PIVOTTABLES-PAVS'!F627:F641)</f>
        <v>0</v>
      </c>
      <c r="P36" s="80">
        <f>SUMIF('PIVOTTABLES-PAVS'!D627:D641,"Low",'PIVOTTABLES-PAVS'!G627:G641)</f>
        <v>35000</v>
      </c>
      <c r="Q36" s="58">
        <f t="shared" si="0"/>
        <v>0</v>
      </c>
      <c r="R36" s="58">
        <f t="shared" si="1"/>
        <v>30000</v>
      </c>
      <c r="S36" s="58">
        <f t="shared" si="2"/>
        <v>35000</v>
      </c>
      <c r="T36" s="82">
        <f t="shared" si="3"/>
        <v>0</v>
      </c>
      <c r="U36" s="82">
        <f t="shared" si="4"/>
        <v>0</v>
      </c>
      <c r="V36" s="82">
        <f t="shared" si="5"/>
        <v>0</v>
      </c>
      <c r="W36" s="91"/>
    </row>
    <row r="37" spans="1:23" x14ac:dyDescent="0.2">
      <c r="A37" s="48">
        <f>'PIVOTTABLES-PAVS'!A643</f>
        <v>35</v>
      </c>
      <c r="B37" s="47" t="str">
        <f>'PIVOTTABLES-PAVS'!B643</f>
        <v>Strathmore Tennis Club</v>
      </c>
      <c r="C37" s="68" t="str">
        <f>'PIVOTTABLES-PAVS'!D643</f>
        <v>Pavilion Grade:</v>
      </c>
      <c r="D37" s="94"/>
      <c r="E37" s="58">
        <f>'PIVOTTABLES-PAVS'!E660</f>
        <v>60000</v>
      </c>
      <c r="F37" s="76">
        <f>'PIVOTTABLES-PAVS'!F660</f>
        <v>120000</v>
      </c>
      <c r="G37" s="80">
        <f>'PIVOTTABLES-PAVS'!G660</f>
        <v>180000</v>
      </c>
      <c r="H37" s="59">
        <f>SUMIF('PIVOTTABLES-PAVS'!D645:D659,"High",'PIVOTTABLES-PAVS'!E645:E659)</f>
        <v>0</v>
      </c>
      <c r="I37" s="61">
        <f>SUMIF('PIVOTTABLES-PAVS'!D645:D659,"High",'PIVOTTABLES-PAVS'!F645:F659)</f>
        <v>0</v>
      </c>
      <c r="J37" s="80">
        <f>SUMIF('PIVOTTABLES-PAVS'!D645:D659,"High",'PIVOTTABLES-PAVS'!G645:G659)</f>
        <v>0</v>
      </c>
      <c r="K37" s="58">
        <f>SUMIF('PIVOTTABLES-PAVS'!D645:D659,"Medium",'PIVOTTABLES-PAVS'!E645:E659)</f>
        <v>0</v>
      </c>
      <c r="L37" s="61">
        <f>SUMIF('PIVOTTABLES-PAVS'!D645:D659,"Medium",'PIVOTTABLES-PAVS'!F645:F659)</f>
        <v>30000</v>
      </c>
      <c r="M37" s="80">
        <f>SUMIF('PIVOTTABLES-PAVS'!D645:D659,"Medium",'PIVOTTABLES-PAVS'!G645:G659)</f>
        <v>30000</v>
      </c>
      <c r="N37" s="58">
        <f>SUMIF('PIVOTTABLES-PAVS'!D645:D659,"Low",'PIVOTTABLES-PAVS'!E645:E659)</f>
        <v>60000</v>
      </c>
      <c r="O37" s="61">
        <f>SUMIF('PIVOTTABLES-PAVS'!D645:D659,"Low",'PIVOTTABLES-PAVS'!F645:F659)</f>
        <v>90000</v>
      </c>
      <c r="P37" s="80">
        <f>SUMIF('PIVOTTABLES-PAVS'!D645:D659,"Low",'PIVOTTABLES-PAVS'!G645:G659)</f>
        <v>150000</v>
      </c>
      <c r="Q37" s="58">
        <f t="shared" si="0"/>
        <v>0</v>
      </c>
      <c r="R37" s="58">
        <f t="shared" si="1"/>
        <v>0</v>
      </c>
      <c r="S37" s="58">
        <f t="shared" si="2"/>
        <v>60000</v>
      </c>
      <c r="T37" s="82">
        <f t="shared" si="3"/>
        <v>0</v>
      </c>
      <c r="U37" s="82">
        <f t="shared" si="4"/>
        <v>30000</v>
      </c>
      <c r="V37" s="82">
        <f t="shared" si="5"/>
        <v>90000</v>
      </c>
      <c r="W37" s="91"/>
    </row>
    <row r="38" spans="1:23" x14ac:dyDescent="0.2">
      <c r="A38" s="41">
        <f>'PIVOTTABLES-PAVS'!A661</f>
        <v>36</v>
      </c>
      <c r="B38" s="47" t="str">
        <f>'PIVOTTABLES-PAVS'!B661</f>
        <v>Aberfeldie Bowls Club</v>
      </c>
      <c r="C38" s="68" t="str">
        <f>'PIVOTTABLES-PAVS'!D661</f>
        <v>Pavilion Grade:</v>
      </c>
      <c r="D38" s="94"/>
      <c r="E38" s="58">
        <f>'PIVOTTABLES-PAVS'!E678</f>
        <v>0</v>
      </c>
      <c r="F38" s="76">
        <f>'PIVOTTABLES-PAVS'!F678</f>
        <v>0</v>
      </c>
      <c r="G38" s="80">
        <f>'PIVOTTABLES-PAVS'!G678</f>
        <v>0</v>
      </c>
      <c r="H38" s="59">
        <f>SUMIF('PIVOTTABLES-PAVS'!D663:D677,"High",'PIVOTTABLES-PAVS'!E663:E677)</f>
        <v>0</v>
      </c>
      <c r="I38" s="61">
        <f>SUMIF('PIVOTTABLES-PAVS'!D663:D677,"High",'PIVOTTABLES-PAVS'!F663:F677)</f>
        <v>0</v>
      </c>
      <c r="J38" s="80">
        <f>SUMIF('PIVOTTABLES-PAVS'!D663:D677,"High",'PIVOTTABLES-PAVS'!G663:G677)</f>
        <v>0</v>
      </c>
      <c r="K38" s="58">
        <f>SUMIF('PIVOTTABLES-PAVS'!D663:D677,"Medium",'PIVOTTABLES-PAVS'!E663:E677)</f>
        <v>0</v>
      </c>
      <c r="L38" s="61">
        <f>SUMIF('PIVOTTABLES-PAVS'!D663:D677,"Medium",'PIVOTTABLES-PAVS'!F663:F677)</f>
        <v>0</v>
      </c>
      <c r="M38" s="80">
        <f>SUMIF('PIVOTTABLES-PAVS'!D663:D677,"Medium",'PIVOTTABLES-PAVS'!G663:G677)</f>
        <v>0</v>
      </c>
      <c r="N38" s="58">
        <f>SUMIF('PIVOTTABLES-PAVS'!D663:D677,"Low",'PIVOTTABLES-PAVS'!E663:E677)</f>
        <v>0</v>
      </c>
      <c r="O38" s="61">
        <f>SUMIF('PIVOTTABLES-PAVS'!D663:D677,"Low",'PIVOTTABLES-PAVS'!F663:F677)</f>
        <v>0</v>
      </c>
      <c r="P38" s="80">
        <f>SUMIF('PIVOTTABLES-PAVS'!D663:D677,"Low",'PIVOTTABLES-PAVS'!G663:G677)</f>
        <v>0</v>
      </c>
      <c r="Q38" s="58">
        <f t="shared" si="0"/>
        <v>0</v>
      </c>
      <c r="R38" s="58">
        <f t="shared" si="1"/>
        <v>0</v>
      </c>
      <c r="S38" s="58">
        <f t="shared" si="2"/>
        <v>0</v>
      </c>
      <c r="T38" s="82">
        <f t="shared" si="3"/>
        <v>0</v>
      </c>
      <c r="U38" s="82">
        <f t="shared" si="4"/>
        <v>0</v>
      </c>
      <c r="V38" s="82">
        <f t="shared" si="5"/>
        <v>0</v>
      </c>
      <c r="W38" s="91"/>
    </row>
    <row r="39" spans="1:23" x14ac:dyDescent="0.2">
      <c r="A39" s="41">
        <f>'PIVOTTABLES-PAVS'!A679</f>
        <v>37</v>
      </c>
      <c r="B39" s="42" t="str">
        <f>'PIVOTTABLES-PAVS'!B679</f>
        <v>Buckley Park Bowls Club</v>
      </c>
      <c r="C39" s="68" t="str">
        <f>'PIVOTTABLES-PAVS'!D679</f>
        <v>Pavilion Grade:</v>
      </c>
      <c r="D39" s="94"/>
      <c r="E39" s="58">
        <f>'PIVOTTABLES-PAVS'!E696</f>
        <v>100000</v>
      </c>
      <c r="F39" s="76">
        <f>'PIVOTTABLES-PAVS'!F696</f>
        <v>80000</v>
      </c>
      <c r="G39" s="80">
        <f>'PIVOTTABLES-PAVS'!G696</f>
        <v>180000</v>
      </c>
      <c r="H39" s="59">
        <f>SUMIF('PIVOTTABLES-PAVS'!D681:D695,"High",'PIVOTTABLES-PAVS'!E681:E695)</f>
        <v>0</v>
      </c>
      <c r="I39" s="61">
        <f>SUMIF('PIVOTTABLES-PAVS'!D681:D695,"High",'PIVOTTABLES-PAVS'!F681:F695)</f>
        <v>0</v>
      </c>
      <c r="J39" s="80">
        <f>SUMIF('PIVOTTABLES-PAVS'!D681:D695,"High",'PIVOTTABLES-PAVS'!G681:G695)</f>
        <v>0</v>
      </c>
      <c r="K39" s="58">
        <f>SUMIF('PIVOTTABLES-PAVS'!D681:D695,"Medium",'PIVOTTABLES-PAVS'!E681:E695)</f>
        <v>0</v>
      </c>
      <c r="L39" s="61">
        <f>SUMIF('PIVOTTABLES-PAVS'!D681:D695,"Medium",'PIVOTTABLES-PAVS'!F681:F695)</f>
        <v>30000</v>
      </c>
      <c r="M39" s="80">
        <f>SUMIF('PIVOTTABLES-PAVS'!D681:D695,"Medium",'PIVOTTABLES-PAVS'!G681:G695)</f>
        <v>30000</v>
      </c>
      <c r="N39" s="58">
        <f>SUMIF('PIVOTTABLES-PAVS'!D681:D695,"Low",'PIVOTTABLES-PAVS'!E681:E695)</f>
        <v>100000</v>
      </c>
      <c r="O39" s="61">
        <f>SUMIF('PIVOTTABLES-PAVS'!D681:D695,"Low",'PIVOTTABLES-PAVS'!F681:F695)</f>
        <v>50000</v>
      </c>
      <c r="P39" s="80">
        <f>SUMIF('PIVOTTABLES-PAVS'!D681:D695,"Low",'PIVOTTABLES-PAVS'!G681:G695)</f>
        <v>150000</v>
      </c>
      <c r="Q39" s="58">
        <f t="shared" si="0"/>
        <v>0</v>
      </c>
      <c r="R39" s="58">
        <f t="shared" si="1"/>
        <v>0</v>
      </c>
      <c r="S39" s="58">
        <f t="shared" si="2"/>
        <v>100000</v>
      </c>
      <c r="T39" s="82">
        <f t="shared" si="3"/>
        <v>0</v>
      </c>
      <c r="U39" s="82">
        <f t="shared" si="4"/>
        <v>30000</v>
      </c>
      <c r="V39" s="82">
        <f t="shared" si="5"/>
        <v>50000</v>
      </c>
      <c r="W39" s="91"/>
    </row>
    <row r="40" spans="1:23" x14ac:dyDescent="0.2">
      <c r="A40" s="41">
        <f>'PIVOTTABLES-PAVS'!A697</f>
        <v>38</v>
      </c>
      <c r="B40" s="42" t="str">
        <f>'PIVOTTABLES-PAVS'!B697</f>
        <v>Clifton Park Bowling Club</v>
      </c>
      <c r="C40" s="67" t="str">
        <f>'PIVOTTABLES-PAVS'!D697</f>
        <v>Pavilion Grade:</v>
      </c>
      <c r="D40" s="94"/>
      <c r="E40" s="58">
        <f>'PIVOTTABLES-PAVS'!E714</f>
        <v>305000</v>
      </c>
      <c r="F40" s="76">
        <f>'PIVOTTABLES-PAVS'!F714</f>
        <v>20000</v>
      </c>
      <c r="G40" s="80">
        <f>'PIVOTTABLES-PAVS'!G714</f>
        <v>325000</v>
      </c>
      <c r="H40" s="59">
        <f>SUMIF('PIVOTTABLES-PAVS'!D699:D713,"High",'PIVOTTABLES-PAVS'!E699:E713)</f>
        <v>0</v>
      </c>
      <c r="I40" s="61">
        <f>SUMIF('PIVOTTABLES-PAVS'!D699:D713,"High",'PIVOTTABLES-PAVS'!F699:F713)</f>
        <v>20000</v>
      </c>
      <c r="J40" s="80">
        <f>SUMIF('PIVOTTABLES-PAVS'!D699:D713,"High",'PIVOTTABLES-PAVS'!G699:G713)</f>
        <v>20000</v>
      </c>
      <c r="K40" s="58">
        <f>SUMIF('PIVOTTABLES-PAVS'!D699:D713,"Medium",'PIVOTTABLES-PAVS'!E699:E713)</f>
        <v>260000</v>
      </c>
      <c r="L40" s="61">
        <f>SUMIF('PIVOTTABLES-PAVS'!D699:D713,"Medium",'PIVOTTABLES-PAVS'!F699:F713)</f>
        <v>0</v>
      </c>
      <c r="M40" s="80">
        <f>SUMIF('PIVOTTABLES-PAVS'!D699:D713,"Medium",'PIVOTTABLES-PAVS'!G699:G713)</f>
        <v>260000</v>
      </c>
      <c r="N40" s="58">
        <f>SUMIF('PIVOTTABLES-PAVS'!D699:D713,"Low",'PIVOTTABLES-PAVS'!E699:E713)</f>
        <v>45000</v>
      </c>
      <c r="O40" s="61">
        <f>SUMIF('PIVOTTABLES-PAVS'!D699:D713,"Low",'PIVOTTABLES-PAVS'!F699:F713)</f>
        <v>0</v>
      </c>
      <c r="P40" s="80">
        <f>SUMIF('PIVOTTABLES-PAVS'!D699:D713,"Low",'PIVOTTABLES-PAVS'!G699:G713)</f>
        <v>45000</v>
      </c>
      <c r="Q40" s="58">
        <f t="shared" si="0"/>
        <v>0</v>
      </c>
      <c r="R40" s="58">
        <f t="shared" si="1"/>
        <v>260000</v>
      </c>
      <c r="S40" s="58">
        <f t="shared" si="2"/>
        <v>45000</v>
      </c>
      <c r="T40" s="82">
        <f t="shared" si="3"/>
        <v>20000</v>
      </c>
      <c r="U40" s="82">
        <f t="shared" si="4"/>
        <v>0</v>
      </c>
      <c r="V40" s="82">
        <f t="shared" si="5"/>
        <v>0</v>
      </c>
      <c r="W40" s="91"/>
    </row>
    <row r="41" spans="1:23" x14ac:dyDescent="0.2">
      <c r="A41" s="41">
        <f>'PIVOTTABLES-PAVS'!A715</f>
        <v>39</v>
      </c>
      <c r="B41" s="42" t="str">
        <f>'PIVOTTABLES-PAVS'!B715</f>
        <v>Doutta Galla Bowls Club</v>
      </c>
      <c r="C41" s="67" t="str">
        <f>'PIVOTTABLES-PAVS'!D715</f>
        <v>Pavilion Grade:</v>
      </c>
      <c r="D41" s="94"/>
      <c r="E41" s="58">
        <f>'PIVOTTABLES-PAVS'!E732</f>
        <v>65000</v>
      </c>
      <c r="F41" s="76">
        <f>'PIVOTTABLES-PAVS'!F732</f>
        <v>180000</v>
      </c>
      <c r="G41" s="80">
        <f>'PIVOTTABLES-PAVS'!G732</f>
        <v>245000</v>
      </c>
      <c r="H41" s="59">
        <f>SUMIF('PIVOTTABLES-PAVS'!D717:D731,"High",'PIVOTTABLES-PAVS'!E717:E731)</f>
        <v>0</v>
      </c>
      <c r="I41" s="61">
        <f>SUMIF('PIVOTTABLES-PAVS'!D717:D731,"High",'PIVOTTABLES-PAVS'!F717:F731)</f>
        <v>0</v>
      </c>
      <c r="J41" s="80">
        <f>SUMIF('PIVOTTABLES-PAVS'!D717:D731,"High",'PIVOTTABLES-PAVS'!G717:G731)</f>
        <v>0</v>
      </c>
      <c r="K41" s="58">
        <f>SUMIF('PIVOTTABLES-PAVS'!D717:D731,"Medium",'PIVOTTABLES-PAVS'!E717:E731)</f>
        <v>0</v>
      </c>
      <c r="L41" s="61">
        <f>SUMIF('PIVOTTABLES-PAVS'!D717:D731,"Medium",'PIVOTTABLES-PAVS'!F717:F731)</f>
        <v>60000</v>
      </c>
      <c r="M41" s="80">
        <f>SUMIF('PIVOTTABLES-PAVS'!D717:D731,"Medium",'PIVOTTABLES-PAVS'!G717:G731)</f>
        <v>60000</v>
      </c>
      <c r="N41" s="58">
        <f>SUMIF('PIVOTTABLES-PAVS'!D717:D731,"Low",'PIVOTTABLES-PAVS'!E717:E731)</f>
        <v>65000</v>
      </c>
      <c r="O41" s="61">
        <f>SUMIF('PIVOTTABLES-PAVS'!D717:D731,"Low",'PIVOTTABLES-PAVS'!F717:F731)</f>
        <v>120000</v>
      </c>
      <c r="P41" s="80">
        <f>SUMIF('PIVOTTABLES-PAVS'!D717:D731,"Low",'PIVOTTABLES-PAVS'!G717:G731)</f>
        <v>185000</v>
      </c>
      <c r="Q41" s="58">
        <f t="shared" si="0"/>
        <v>0</v>
      </c>
      <c r="R41" s="58">
        <f t="shared" si="1"/>
        <v>0</v>
      </c>
      <c r="S41" s="58">
        <f t="shared" si="2"/>
        <v>65000</v>
      </c>
      <c r="T41" s="82">
        <f t="shared" si="3"/>
        <v>0</v>
      </c>
      <c r="U41" s="82">
        <f t="shared" si="4"/>
        <v>60000</v>
      </c>
      <c r="V41" s="82">
        <f t="shared" si="5"/>
        <v>120000</v>
      </c>
      <c r="W41" s="91"/>
    </row>
    <row r="42" spans="1:23" x14ac:dyDescent="0.2">
      <c r="A42" s="41">
        <f>'PIVOTTABLES-PAVS'!A733</f>
        <v>40</v>
      </c>
      <c r="B42" s="42" t="str">
        <f>'PIVOTTABLES-PAVS'!B733</f>
        <v>Essendon Bowls Club</v>
      </c>
      <c r="C42" s="67" t="str">
        <f>'PIVOTTABLES-PAVS'!D733</f>
        <v>Pavilion Grade:</v>
      </c>
      <c r="D42" s="94"/>
      <c r="E42" s="58">
        <f>'PIVOTTABLES-PAVS'!E750</f>
        <v>45000</v>
      </c>
      <c r="F42" s="76">
        <f>'PIVOTTABLES-PAVS'!F750</f>
        <v>0</v>
      </c>
      <c r="G42" s="80">
        <f>'PIVOTTABLES-PAVS'!G750</f>
        <v>45000</v>
      </c>
      <c r="H42" s="59">
        <f>SUMIF('PIVOTTABLES-PAVS'!D735:D749,"High",'PIVOTTABLES-PAVS'!E735:E749)</f>
        <v>0</v>
      </c>
      <c r="I42" s="61">
        <f>SUMIF('PIVOTTABLES-PAVS'!D735:D749,"High",'PIVOTTABLES-PAVS'!F735:F749)</f>
        <v>0</v>
      </c>
      <c r="J42" s="80">
        <f>SUMIF('PIVOTTABLES-PAVS'!D735:D749,"High",'PIVOTTABLES-PAVS'!G735:G749)</f>
        <v>0</v>
      </c>
      <c r="K42" s="58">
        <f>SUMIF('PIVOTTABLES-PAVS'!D735:D749,"Medium",'PIVOTTABLES-PAVS'!E735:E749)</f>
        <v>0</v>
      </c>
      <c r="L42" s="61">
        <f>SUMIF('PIVOTTABLES-PAVS'!D735:D749,"Medium",'PIVOTTABLES-PAVS'!F735:F749)</f>
        <v>0</v>
      </c>
      <c r="M42" s="80">
        <f>SUMIF('PIVOTTABLES-PAVS'!D735:D749,"Medium",'PIVOTTABLES-PAVS'!G735:G749)</f>
        <v>0</v>
      </c>
      <c r="N42" s="58">
        <f>SUMIF('PIVOTTABLES-PAVS'!D735:D749,"Low",'PIVOTTABLES-PAVS'!E735:E749)</f>
        <v>45000</v>
      </c>
      <c r="O42" s="61">
        <f>SUMIF('PIVOTTABLES-PAVS'!D735:D749,"Low",'PIVOTTABLES-PAVS'!F735:F749)</f>
        <v>0</v>
      </c>
      <c r="P42" s="80">
        <f>SUMIF('PIVOTTABLES-PAVS'!D735:D749,"Low",'PIVOTTABLES-PAVS'!G735:G749)</f>
        <v>45000</v>
      </c>
      <c r="Q42" s="58">
        <f t="shared" si="0"/>
        <v>0</v>
      </c>
      <c r="R42" s="58">
        <f t="shared" si="1"/>
        <v>0</v>
      </c>
      <c r="S42" s="58">
        <f t="shared" si="2"/>
        <v>45000</v>
      </c>
      <c r="T42" s="82">
        <f t="shared" si="3"/>
        <v>0</v>
      </c>
      <c r="U42" s="82">
        <f t="shared" si="4"/>
        <v>0</v>
      </c>
      <c r="V42" s="82">
        <f t="shared" si="5"/>
        <v>0</v>
      </c>
      <c r="W42" s="91"/>
    </row>
    <row r="43" spans="1:23" x14ac:dyDescent="0.2">
      <c r="A43" s="41">
        <f>'PIVOTTABLES-PAVS'!A751</f>
        <v>41</v>
      </c>
      <c r="B43" s="42" t="str">
        <f>'PIVOTTABLES-PAVS'!B751</f>
        <v>Maribyrnong Park Bowls Club</v>
      </c>
      <c r="C43" s="67" t="str">
        <f>'PIVOTTABLES-PAVS'!D751</f>
        <v>Pavilion Grade:</v>
      </c>
      <c r="D43" s="94"/>
      <c r="E43" s="58">
        <f>'PIVOTTABLES-PAVS'!E768</f>
        <v>365000</v>
      </c>
      <c r="F43" s="76">
        <f>'PIVOTTABLES-PAVS'!F768</f>
        <v>210000</v>
      </c>
      <c r="G43" s="80">
        <f>'PIVOTTABLES-PAVS'!G768</f>
        <v>575000</v>
      </c>
      <c r="H43" s="59">
        <f>SUMIF('PIVOTTABLES-PAVS'!D753:D767,"High",'PIVOTTABLES-PAVS'!E753:E767)</f>
        <v>0</v>
      </c>
      <c r="I43" s="61">
        <f>SUMIF('PIVOTTABLES-PAVS'!D753:D767,"High",'PIVOTTABLES-PAVS'!F753:F767)</f>
        <v>0</v>
      </c>
      <c r="J43" s="80">
        <f>SUMIF('PIVOTTABLES-PAVS'!D753:D767,"High",'PIVOTTABLES-PAVS'!G753:G767)</f>
        <v>0</v>
      </c>
      <c r="K43" s="58">
        <f>SUMIF('PIVOTTABLES-PAVS'!D753:D767,"Medium",'PIVOTTABLES-PAVS'!E753:E767)</f>
        <v>0</v>
      </c>
      <c r="L43" s="61">
        <f>SUMIF('PIVOTTABLES-PAVS'!D753:D767,"Medium",'PIVOTTABLES-PAVS'!F753:F767)</f>
        <v>60000</v>
      </c>
      <c r="M43" s="80">
        <f>SUMIF('PIVOTTABLES-PAVS'!D753:D767,"Medium",'PIVOTTABLES-PAVS'!G753:G767)</f>
        <v>60000</v>
      </c>
      <c r="N43" s="58">
        <f>SUMIF('PIVOTTABLES-PAVS'!D753:D767,"Low",'PIVOTTABLES-PAVS'!E753:E767)</f>
        <v>365000</v>
      </c>
      <c r="O43" s="61">
        <f>SUMIF('PIVOTTABLES-PAVS'!D753:D767,"Low",'PIVOTTABLES-PAVS'!F753:F767)</f>
        <v>150000</v>
      </c>
      <c r="P43" s="80">
        <f>SUMIF('PIVOTTABLES-PAVS'!D753:D767,"Low",'PIVOTTABLES-PAVS'!G753:G767)</f>
        <v>515000</v>
      </c>
      <c r="Q43" s="58">
        <f t="shared" si="0"/>
        <v>0</v>
      </c>
      <c r="R43" s="58">
        <f t="shared" si="1"/>
        <v>0</v>
      </c>
      <c r="S43" s="58">
        <f t="shared" si="2"/>
        <v>365000</v>
      </c>
      <c r="T43" s="82">
        <f t="shared" si="3"/>
        <v>0</v>
      </c>
      <c r="U43" s="82">
        <f t="shared" si="4"/>
        <v>60000</v>
      </c>
      <c r="V43" s="82">
        <f t="shared" si="5"/>
        <v>150000</v>
      </c>
      <c r="W43" s="91"/>
    </row>
    <row r="44" spans="1:23" x14ac:dyDescent="0.2">
      <c r="A44" s="41">
        <f>'PIVOTTABLES-PAVS'!A769</f>
        <v>42</v>
      </c>
      <c r="B44" s="42" t="str">
        <f>'PIVOTTABLES-PAVS'!B769</f>
        <v>Strathmore Bowls Club</v>
      </c>
      <c r="C44" s="67" t="str">
        <f>'PIVOTTABLES-PAVS'!D769</f>
        <v>Pavilion Grade:</v>
      </c>
      <c r="D44" s="94"/>
      <c r="E44" s="58">
        <f>'PIVOTTABLES-PAVS'!E786</f>
        <v>130000</v>
      </c>
      <c r="F44" s="76">
        <f>'PIVOTTABLES-PAVS'!F786</f>
        <v>100000</v>
      </c>
      <c r="G44" s="80">
        <f>'PIVOTTABLES-PAVS'!G786</f>
        <v>230000</v>
      </c>
      <c r="H44" s="59">
        <f>SUMIF('PIVOTTABLES-PAVS'!D771:D785,"High",'PIVOTTABLES-PAVS'!E771:E785)</f>
        <v>0</v>
      </c>
      <c r="I44" s="61">
        <f>SUMIF('PIVOTTABLES-PAVS'!D771:D785,"High",'PIVOTTABLES-PAVS'!F771:F785)</f>
        <v>0</v>
      </c>
      <c r="J44" s="80">
        <f>SUMIF('PIVOTTABLES-PAVS'!D771:D785,"High",'PIVOTTABLES-PAVS'!G771:G785)</f>
        <v>0</v>
      </c>
      <c r="K44" s="58">
        <f>SUMIF('PIVOTTABLES-PAVS'!D771:D785,"Medium",'PIVOTTABLES-PAVS'!E771:E785)</f>
        <v>0</v>
      </c>
      <c r="L44" s="61">
        <f>SUMIF('PIVOTTABLES-PAVS'!D771:D785,"Medium",'PIVOTTABLES-PAVS'!F771:F785)</f>
        <v>65000</v>
      </c>
      <c r="M44" s="80">
        <f>SUMIF('PIVOTTABLES-PAVS'!D771:D785,"Medium",'PIVOTTABLES-PAVS'!G771:G785)</f>
        <v>65000</v>
      </c>
      <c r="N44" s="58">
        <f>SUMIF('PIVOTTABLES-PAVS'!D771:D785,"Low",'PIVOTTABLES-PAVS'!E771:E785)</f>
        <v>130000</v>
      </c>
      <c r="O44" s="61">
        <f>SUMIF('PIVOTTABLES-PAVS'!D771:D785,"Low",'PIVOTTABLES-PAVS'!F771:F785)</f>
        <v>35000</v>
      </c>
      <c r="P44" s="80">
        <f>SUMIF('PIVOTTABLES-PAVS'!D771:D785,"Low",'PIVOTTABLES-PAVS'!G771:G785)</f>
        <v>165000</v>
      </c>
      <c r="Q44" s="58">
        <f t="shared" si="0"/>
        <v>0</v>
      </c>
      <c r="R44" s="58">
        <f t="shared" si="1"/>
        <v>0</v>
      </c>
      <c r="S44" s="58">
        <f t="shared" si="2"/>
        <v>130000</v>
      </c>
      <c r="T44" s="82">
        <f t="shared" si="3"/>
        <v>0</v>
      </c>
      <c r="U44" s="82">
        <f t="shared" si="4"/>
        <v>65000</v>
      </c>
      <c r="V44" s="82">
        <f t="shared" si="5"/>
        <v>35000</v>
      </c>
      <c r="W44" s="91"/>
    </row>
    <row r="45" spans="1:23" x14ac:dyDescent="0.2">
      <c r="A45" s="41">
        <f>'PIVOTTABLES-PAVS'!A787</f>
        <v>43</v>
      </c>
      <c r="B45" s="42" t="str">
        <f>'PIVOTTABLES-PAVS'!B787</f>
        <v>Moonee Ponds Bowls Club</v>
      </c>
      <c r="C45" s="67" t="str">
        <f>'PIVOTTABLES-PAVS'!D787</f>
        <v>Pavilion Grade:</v>
      </c>
      <c r="D45" s="94"/>
      <c r="E45" s="58">
        <f>'PIVOTTABLES-PAVS'!E804</f>
        <v>85000</v>
      </c>
      <c r="F45" s="76">
        <f>'PIVOTTABLES-PAVS'!F804</f>
        <v>0</v>
      </c>
      <c r="G45" s="80">
        <f>'PIVOTTABLES-PAVS'!G804</f>
        <v>85000</v>
      </c>
      <c r="H45" s="59">
        <f>SUMIF('PIVOTTABLES-PAVS'!D789:D803,"High",'PIVOTTABLES-PAVS'!E789:E803)</f>
        <v>0</v>
      </c>
      <c r="I45" s="61">
        <f>SUMIF('PIVOTTABLES-PAVS'!D789:D803,"High",'PIVOTTABLES-PAVS'!F789:F803)</f>
        <v>0</v>
      </c>
      <c r="J45" s="80">
        <f>SUMIF('PIVOTTABLES-PAVS'!D789:D803,"High",'PIVOTTABLES-PAVS'!G789:G803)</f>
        <v>0</v>
      </c>
      <c r="K45" s="58">
        <f>SUMIF('PIVOTTABLES-PAVS'!D789:D803,"Medium",'PIVOTTABLES-PAVS'!E789:E803)</f>
        <v>0</v>
      </c>
      <c r="L45" s="61">
        <f>SUMIF('PIVOTTABLES-PAVS'!D789:D803,"Medium",'PIVOTTABLES-PAVS'!F789:F803)</f>
        <v>0</v>
      </c>
      <c r="M45" s="80">
        <f>SUMIF('PIVOTTABLES-PAVS'!D789:D803,"Medium",'PIVOTTABLES-PAVS'!G789:G803)</f>
        <v>0</v>
      </c>
      <c r="N45" s="58">
        <f>SUMIF('PIVOTTABLES-PAVS'!D789:D803,"Low",'PIVOTTABLES-PAVS'!E789:E803)</f>
        <v>85000</v>
      </c>
      <c r="O45" s="61">
        <f>SUMIF('PIVOTTABLES-PAVS'!D789:D803,"Low",'PIVOTTABLES-PAVS'!F789:F803)</f>
        <v>0</v>
      </c>
      <c r="P45" s="80">
        <f>SUMIF('PIVOTTABLES-PAVS'!D789:D803,"Low",'PIVOTTABLES-PAVS'!G789:G803)</f>
        <v>85000</v>
      </c>
      <c r="Q45" s="58">
        <f t="shared" si="0"/>
        <v>0</v>
      </c>
      <c r="R45" s="58">
        <f t="shared" si="1"/>
        <v>0</v>
      </c>
      <c r="S45" s="58">
        <f t="shared" si="2"/>
        <v>85000</v>
      </c>
      <c r="T45" s="82">
        <f t="shared" si="3"/>
        <v>0</v>
      </c>
      <c r="U45" s="82">
        <f t="shared" si="4"/>
        <v>0</v>
      </c>
      <c r="V45" s="82">
        <f t="shared" si="5"/>
        <v>0</v>
      </c>
      <c r="W45" s="91"/>
    </row>
    <row r="46" spans="1:23" x14ac:dyDescent="0.2">
      <c r="A46" s="41">
        <f>'PIVOTTABLES-PAVS'!A805</f>
        <v>44</v>
      </c>
      <c r="B46" s="42" t="str">
        <f>'PIVOTTABLES-PAVS'!B805</f>
        <v>Moonee Valley Bowls Club</v>
      </c>
      <c r="C46" s="67" t="str">
        <f>'PIVOTTABLES-PAVS'!D805</f>
        <v>Pavilion Grade:</v>
      </c>
      <c r="D46" s="94"/>
      <c r="E46" s="58">
        <f>'PIVOTTABLES-PAVS'!E822</f>
        <v>160000</v>
      </c>
      <c r="F46" s="76">
        <f>'PIVOTTABLES-PAVS'!F822</f>
        <v>0</v>
      </c>
      <c r="G46" s="80">
        <f>'PIVOTTABLES-PAVS'!G822</f>
        <v>160000</v>
      </c>
      <c r="H46" s="59">
        <f>SUMIF('PIVOTTABLES-PAVS'!D807:D821,"High",'PIVOTTABLES-PAVS'!E807:E821)</f>
        <v>0</v>
      </c>
      <c r="I46" s="61">
        <f>SUMIF('PIVOTTABLES-PAVS'!D807:D821,"High",'PIVOTTABLES-PAVS'!F807:F821)</f>
        <v>0</v>
      </c>
      <c r="J46" s="80">
        <f>SUMIF('PIVOTTABLES-PAVS'!D807:D821,"High",'PIVOTTABLES-PAVS'!G807:G821)</f>
        <v>0</v>
      </c>
      <c r="K46" s="58">
        <f>SUMIF('PIVOTTABLES-PAVS'!D807:D821,"Medium",'PIVOTTABLES-PAVS'!E807:E821)</f>
        <v>30000</v>
      </c>
      <c r="L46" s="61">
        <f>SUMIF('PIVOTTABLES-PAVS'!D807:D821,"Medium",'PIVOTTABLES-PAVS'!F807:F821)</f>
        <v>0</v>
      </c>
      <c r="M46" s="80">
        <f>SUMIF('PIVOTTABLES-PAVS'!D807:D821,"Medium",'PIVOTTABLES-PAVS'!G807:G821)</f>
        <v>30000</v>
      </c>
      <c r="N46" s="58">
        <f>SUMIF('PIVOTTABLES-PAVS'!D807:D821,"Low",'PIVOTTABLES-PAVS'!E807:E821)</f>
        <v>130000</v>
      </c>
      <c r="O46" s="61">
        <f>SUMIF('PIVOTTABLES-PAVS'!D807:D821,"Low",'PIVOTTABLES-PAVS'!F807:F821)</f>
        <v>0</v>
      </c>
      <c r="P46" s="80">
        <f>SUMIF('PIVOTTABLES-PAVS'!D807:D821,"Low",'PIVOTTABLES-PAVS'!G807:G821)</f>
        <v>130000</v>
      </c>
      <c r="Q46" s="58">
        <f t="shared" si="0"/>
        <v>0</v>
      </c>
      <c r="R46" s="58">
        <f t="shared" si="1"/>
        <v>30000</v>
      </c>
      <c r="S46" s="58">
        <f t="shared" si="2"/>
        <v>130000</v>
      </c>
      <c r="T46" s="82">
        <f t="shared" si="3"/>
        <v>0</v>
      </c>
      <c r="U46" s="82">
        <f t="shared" si="4"/>
        <v>0</v>
      </c>
      <c r="V46" s="82">
        <f t="shared" si="5"/>
        <v>0</v>
      </c>
      <c r="W46" s="91"/>
    </row>
    <row r="47" spans="1:23" x14ac:dyDescent="0.2">
      <c r="A47" s="41">
        <f>'PIVOTTABLES-PAVS'!A823</f>
        <v>45</v>
      </c>
      <c r="B47" s="42" t="str">
        <f>'PIVOTTABLES-PAVS'!B823</f>
        <v>Ascot Vale Trugo Club</v>
      </c>
      <c r="C47" s="67" t="str">
        <f>'PIVOTTABLES-PAVS'!D823</f>
        <v>Pavilion Grade:</v>
      </c>
      <c r="D47" s="94"/>
      <c r="E47" s="58">
        <f>'PIVOTTABLES-PAVS'!E840</f>
        <v>40000</v>
      </c>
      <c r="F47" s="76">
        <f>'PIVOTTABLES-PAVS'!F840</f>
        <v>500000</v>
      </c>
      <c r="G47" s="80">
        <f>'PIVOTTABLES-PAVS'!G840</f>
        <v>540000</v>
      </c>
      <c r="H47" s="59">
        <f>SUMIF('PIVOTTABLES-PAVS'!D825:D839,"High",'PIVOTTABLES-PAVS'!E825:E839)</f>
        <v>0</v>
      </c>
      <c r="I47" s="61">
        <f>SUMIF('PIVOTTABLES-PAVS'!D825:D839,"High",'PIVOTTABLES-PAVS'!F825:F839)</f>
        <v>0</v>
      </c>
      <c r="J47" s="80">
        <f>SUMIF('PIVOTTABLES-PAVS'!D825:D839,"High",'PIVOTTABLES-PAVS'!G825:G839)</f>
        <v>0</v>
      </c>
      <c r="K47" s="58">
        <f>SUMIF('PIVOTTABLES-PAVS'!D825:D839,"Medium",'PIVOTTABLES-PAVS'!E825:E839)</f>
        <v>0</v>
      </c>
      <c r="L47" s="61">
        <f>SUMIF('PIVOTTABLES-PAVS'!D825:D839,"Medium",'PIVOTTABLES-PAVS'!F825:F839)</f>
        <v>280000</v>
      </c>
      <c r="M47" s="80">
        <f>SUMIF('PIVOTTABLES-PAVS'!D825:D839,"Medium",'PIVOTTABLES-PAVS'!G825:G839)</f>
        <v>280000</v>
      </c>
      <c r="N47" s="58">
        <f>SUMIF('PIVOTTABLES-PAVS'!D825:D839,"Low",'PIVOTTABLES-PAVS'!E825:E839)</f>
        <v>40000</v>
      </c>
      <c r="O47" s="61">
        <f>SUMIF('PIVOTTABLES-PAVS'!D825:D839,"Low",'PIVOTTABLES-PAVS'!F825:F839)</f>
        <v>220000</v>
      </c>
      <c r="P47" s="80">
        <f>SUMIF('PIVOTTABLES-PAVS'!D825:D839,"Low",'PIVOTTABLES-PAVS'!G825:G839)</f>
        <v>260000</v>
      </c>
      <c r="Q47" s="58">
        <f t="shared" si="0"/>
        <v>0</v>
      </c>
      <c r="R47" s="58">
        <f t="shared" si="1"/>
        <v>0</v>
      </c>
      <c r="S47" s="58">
        <f t="shared" si="2"/>
        <v>40000</v>
      </c>
      <c r="T47" s="82">
        <f t="shared" si="3"/>
        <v>0</v>
      </c>
      <c r="U47" s="82">
        <f t="shared" si="4"/>
        <v>280000</v>
      </c>
      <c r="V47" s="82">
        <f t="shared" si="5"/>
        <v>220000</v>
      </c>
      <c r="W47" s="91"/>
    </row>
    <row r="48" spans="1:23" x14ac:dyDescent="0.2">
      <c r="A48" s="41">
        <f>'PIVOTTABLES-PAVS'!A841</f>
        <v>46</v>
      </c>
      <c r="B48" s="42" t="str">
        <f>'PIVOTTABLES-PAVS'!B841</f>
        <v>Essendon Hockey Club</v>
      </c>
      <c r="C48" s="67" t="str">
        <f>'PIVOTTABLES-PAVS'!D841</f>
        <v>Pavilion Grade:</v>
      </c>
      <c r="D48" s="94"/>
      <c r="E48" s="58">
        <f>'PIVOTTABLES-PAVS'!E858</f>
        <v>5000</v>
      </c>
      <c r="F48" s="76">
        <f>'PIVOTTABLES-PAVS'!F858</f>
        <v>225000</v>
      </c>
      <c r="G48" s="80">
        <f>'PIVOTTABLES-PAVS'!G858</f>
        <v>230000</v>
      </c>
      <c r="H48" s="59">
        <f>SUMIF('PIVOTTABLES-PAVS'!D843:D857,"High",'PIVOTTABLES-PAVS'!E843:E857)</f>
        <v>0</v>
      </c>
      <c r="I48" s="61">
        <f>SUMIF('PIVOTTABLES-PAVS'!D843:D857,"High",'PIVOTTABLES-PAVS'!F843:F857)</f>
        <v>0</v>
      </c>
      <c r="J48" s="80">
        <f>SUMIF('PIVOTTABLES-PAVS'!D843:D857,"High",'PIVOTTABLES-PAVS'!G843:G857)</f>
        <v>0</v>
      </c>
      <c r="K48" s="58">
        <f>SUMIF('PIVOTTABLES-PAVS'!D843:D857,"Medium",'PIVOTTABLES-PAVS'!E843:E857)</f>
        <v>0</v>
      </c>
      <c r="L48" s="61">
        <f>SUMIF('PIVOTTABLES-PAVS'!D843:D857,"Medium",'PIVOTTABLES-PAVS'!F843:F857)</f>
        <v>150000</v>
      </c>
      <c r="M48" s="80">
        <f>SUMIF('PIVOTTABLES-PAVS'!D843:D857,"Medium",'PIVOTTABLES-PAVS'!G843:G857)</f>
        <v>150000</v>
      </c>
      <c r="N48" s="58">
        <f>SUMIF('PIVOTTABLES-PAVS'!D843:D857,"Low",'PIVOTTABLES-PAVS'!E843:E857)</f>
        <v>5000</v>
      </c>
      <c r="O48" s="61">
        <f>SUMIF('PIVOTTABLES-PAVS'!D843:D857,"Low",'PIVOTTABLES-PAVS'!F843:F857)</f>
        <v>75000</v>
      </c>
      <c r="P48" s="80">
        <f>SUMIF('PIVOTTABLES-PAVS'!D843:D857,"Low",'PIVOTTABLES-PAVS'!G843:G857)</f>
        <v>80000</v>
      </c>
      <c r="Q48" s="58">
        <f t="shared" si="0"/>
        <v>0</v>
      </c>
      <c r="R48" s="58">
        <f t="shared" si="1"/>
        <v>0</v>
      </c>
      <c r="S48" s="58">
        <f t="shared" si="2"/>
        <v>5000</v>
      </c>
      <c r="T48" s="82">
        <f t="shared" si="3"/>
        <v>0</v>
      </c>
      <c r="U48" s="82">
        <f t="shared" si="4"/>
        <v>150000</v>
      </c>
      <c r="V48" s="82">
        <f t="shared" si="5"/>
        <v>75000</v>
      </c>
      <c r="W48" s="91"/>
    </row>
    <row r="49" spans="1:23" x14ac:dyDescent="0.2">
      <c r="A49" s="41">
        <f>'PIVOTTABLES-PAVS'!A859</f>
        <v>47</v>
      </c>
      <c r="B49" s="42" t="str">
        <f>'PIVOTTABLES-PAVS'!B859</f>
        <v>Essendon Rowing Club</v>
      </c>
      <c r="C49" s="67" t="str">
        <f>'PIVOTTABLES-PAVS'!D859</f>
        <v>Pavilion Grade:</v>
      </c>
      <c r="D49" s="94"/>
      <c r="E49" s="58">
        <f>'PIVOTTABLES-PAVS'!E876</f>
        <v>50000</v>
      </c>
      <c r="F49" s="76">
        <f>'PIVOTTABLES-PAVS'!F876</f>
        <v>120000</v>
      </c>
      <c r="G49" s="80">
        <f>'PIVOTTABLES-PAVS'!G876</f>
        <v>170000</v>
      </c>
      <c r="H49" s="59">
        <f>SUMIF('PIVOTTABLES-PAVS'!D861:D875,"High",'PIVOTTABLES-PAVS'!E861:E875)</f>
        <v>0</v>
      </c>
      <c r="I49" s="61">
        <f>SUMIF('PIVOTTABLES-PAVS'!D861:D875,"High",'PIVOTTABLES-PAVS'!F861:F875)</f>
        <v>0</v>
      </c>
      <c r="J49" s="80">
        <f>SUMIF('PIVOTTABLES-PAVS'!D861:D875,"High",'PIVOTTABLES-PAVS'!G861:G875)</f>
        <v>0</v>
      </c>
      <c r="K49" s="58">
        <f>SUMIF('PIVOTTABLES-PAVS'!D861:D875,"Medium",'PIVOTTABLES-PAVS'!E861:E875)</f>
        <v>25000</v>
      </c>
      <c r="L49" s="61">
        <f>SUMIF('PIVOTTABLES-PAVS'!D861:D875,"Medium",'PIVOTTABLES-PAVS'!F861:F875)</f>
        <v>60000</v>
      </c>
      <c r="M49" s="80">
        <f>SUMIF('PIVOTTABLES-PAVS'!D861:D875,"Medium",'PIVOTTABLES-PAVS'!G861:G875)</f>
        <v>85000</v>
      </c>
      <c r="N49" s="58">
        <f>SUMIF('PIVOTTABLES-PAVS'!D861:D875,"Low",'PIVOTTABLES-PAVS'!E861:E875)</f>
        <v>25000</v>
      </c>
      <c r="O49" s="61">
        <f>SUMIF('PIVOTTABLES-PAVS'!D861:D875,"Low",'PIVOTTABLES-PAVS'!F861:F875)</f>
        <v>60000</v>
      </c>
      <c r="P49" s="80">
        <f>SUMIF('PIVOTTABLES-PAVS'!D861:D875,"Low",'PIVOTTABLES-PAVS'!G861:G875)</f>
        <v>85000</v>
      </c>
      <c r="Q49" s="58">
        <f t="shared" si="0"/>
        <v>0</v>
      </c>
      <c r="R49" s="58">
        <f t="shared" si="1"/>
        <v>25000</v>
      </c>
      <c r="S49" s="58">
        <f t="shared" si="2"/>
        <v>25000</v>
      </c>
      <c r="T49" s="82">
        <f t="shared" si="3"/>
        <v>0</v>
      </c>
      <c r="U49" s="82">
        <f t="shared" si="4"/>
        <v>60000</v>
      </c>
      <c r="V49" s="82">
        <f t="shared" si="5"/>
        <v>60000</v>
      </c>
      <c r="W49" s="91"/>
    </row>
    <row r="50" spans="1:23" x14ac:dyDescent="0.2">
      <c r="A50" s="41">
        <f>'PIVOTTABLES-PAVS'!A877</f>
        <v>48</v>
      </c>
      <c r="B50" s="42" t="str">
        <f>'PIVOTTABLES-PAVS'!B877</f>
        <v>Essendon Croquet Club</v>
      </c>
      <c r="C50" s="67" t="str">
        <f>'PIVOTTABLES-PAVS'!D877</f>
        <v>Pavilion Grade:</v>
      </c>
      <c r="D50" s="94"/>
      <c r="E50" s="58">
        <f>'PIVOTTABLES-PAVS'!E894</f>
        <v>45000</v>
      </c>
      <c r="F50" s="76">
        <f>'PIVOTTABLES-PAVS'!F894</f>
        <v>60000</v>
      </c>
      <c r="G50" s="80">
        <f>'PIVOTTABLES-PAVS'!G894</f>
        <v>105000</v>
      </c>
      <c r="H50" s="59">
        <f>SUMIF('PIVOTTABLES-PAVS'!D879:D893,"High",'PIVOTTABLES-PAVS'!E879:E893)</f>
        <v>0</v>
      </c>
      <c r="I50" s="61">
        <f>SUMIF('PIVOTTABLES-PAVS'!D879:D893,"High",'PIVOTTABLES-PAVS'!F879:F893)</f>
        <v>0</v>
      </c>
      <c r="J50" s="80">
        <f>SUMIF('PIVOTTABLES-PAVS'!D879:D893,"High",'PIVOTTABLES-PAVS'!G879:G893)</f>
        <v>0</v>
      </c>
      <c r="K50" s="58">
        <f>SUMIF('PIVOTTABLES-PAVS'!D879:D893,"Medium",'PIVOTTABLES-PAVS'!E879:E893)</f>
        <v>0</v>
      </c>
      <c r="L50" s="61">
        <f>SUMIF('PIVOTTABLES-PAVS'!D879:D893,"Medium",'PIVOTTABLES-PAVS'!F879:F893)</f>
        <v>0</v>
      </c>
      <c r="M50" s="80">
        <f>SUMIF('PIVOTTABLES-PAVS'!D879:D893,"Medium",'PIVOTTABLES-PAVS'!G879:G893)</f>
        <v>0</v>
      </c>
      <c r="N50" s="58">
        <f>SUMIF('PIVOTTABLES-PAVS'!D879:D893,"Low",'PIVOTTABLES-PAVS'!E879:E893)</f>
        <v>45000</v>
      </c>
      <c r="O50" s="61">
        <f>SUMIF('PIVOTTABLES-PAVS'!D879:D893,"Low",'PIVOTTABLES-PAVS'!F879:F893)</f>
        <v>60000</v>
      </c>
      <c r="P50" s="80">
        <f>SUMIF('PIVOTTABLES-PAVS'!D879:D893,"Low",'PIVOTTABLES-PAVS'!G879:G893)</f>
        <v>105000</v>
      </c>
      <c r="Q50" s="58">
        <f t="shared" si="0"/>
        <v>0</v>
      </c>
      <c r="R50" s="58">
        <f t="shared" si="1"/>
        <v>0</v>
      </c>
      <c r="S50" s="58">
        <f t="shared" si="2"/>
        <v>45000</v>
      </c>
      <c r="T50" s="82">
        <f t="shared" si="3"/>
        <v>0</v>
      </c>
      <c r="U50" s="82">
        <f t="shared" si="4"/>
        <v>0</v>
      </c>
      <c r="V50" s="82">
        <f t="shared" si="5"/>
        <v>60000</v>
      </c>
      <c r="W50" s="91"/>
    </row>
    <row r="51" spans="1:23" x14ac:dyDescent="0.2">
      <c r="A51" s="41">
        <f>'PIVOTTABLES-PAVS'!A895</f>
        <v>49</v>
      </c>
      <c r="B51" s="42" t="str">
        <f>'PIVOTTABLES-PAVS'!B895</f>
        <v>Essendon Canoe Club</v>
      </c>
      <c r="C51" s="67" t="str">
        <f>'PIVOTTABLES-PAVS'!D895</f>
        <v>Pavilion Grade:</v>
      </c>
      <c r="D51" s="94"/>
      <c r="E51" s="58">
        <f>'PIVOTTABLES-PAVS'!E912</f>
        <v>0</v>
      </c>
      <c r="F51" s="76">
        <f>'PIVOTTABLES-PAVS'!F912</f>
        <v>0</v>
      </c>
      <c r="G51" s="80">
        <f>'PIVOTTABLES-PAVS'!G912</f>
        <v>0</v>
      </c>
      <c r="H51" s="59">
        <f>SUMIF('PIVOTTABLES-PAVS'!D897:D911,"High",'PIVOTTABLES-PAVS'!E897:E911)</f>
        <v>0</v>
      </c>
      <c r="I51" s="61">
        <f>SUMIF('PIVOTTABLES-PAVS'!D897:D911,"High",'PIVOTTABLES-PAVS'!F897:F911)</f>
        <v>0</v>
      </c>
      <c r="J51" s="80">
        <f>SUMIF('PIVOTTABLES-PAVS'!D897:D911,"High",'PIVOTTABLES-PAVS'!G897:G911)</f>
        <v>0</v>
      </c>
      <c r="K51" s="58">
        <f>SUMIF('PIVOTTABLES-PAVS'!D897:D911,"Medium",'PIVOTTABLES-PAVS'!E897:E911)</f>
        <v>0</v>
      </c>
      <c r="L51" s="61">
        <f>SUMIF('PIVOTTABLES-PAVS'!D897:D911,"Medium",'PIVOTTABLES-PAVS'!F897:F911)</f>
        <v>0</v>
      </c>
      <c r="M51" s="80">
        <f>SUMIF('PIVOTTABLES-PAVS'!D897:D911,"Medium",'PIVOTTABLES-PAVS'!G897:G911)</f>
        <v>0</v>
      </c>
      <c r="N51" s="58">
        <f>SUMIF('PIVOTTABLES-PAVS'!D897:D911,"Low",'PIVOTTABLES-PAVS'!E897:E911)</f>
        <v>0</v>
      </c>
      <c r="O51" s="61">
        <f>SUMIF('PIVOTTABLES-PAVS'!D897:D911,"Low",'PIVOTTABLES-PAVS'!F897:F911)</f>
        <v>0</v>
      </c>
      <c r="P51" s="80">
        <f>SUMIF('PIVOTTABLES-PAVS'!D897:D911,"Low",'PIVOTTABLES-PAVS'!G897:G911)</f>
        <v>0</v>
      </c>
      <c r="Q51" s="58">
        <f t="shared" si="0"/>
        <v>0</v>
      </c>
      <c r="R51" s="58">
        <f t="shared" si="1"/>
        <v>0</v>
      </c>
      <c r="S51" s="58">
        <f t="shared" si="2"/>
        <v>0</v>
      </c>
      <c r="T51" s="82">
        <f t="shared" si="3"/>
        <v>0</v>
      </c>
      <c r="U51" s="82">
        <f t="shared" si="4"/>
        <v>0</v>
      </c>
      <c r="V51" s="82">
        <f t="shared" si="5"/>
        <v>0</v>
      </c>
      <c r="W51" s="91"/>
    </row>
    <row r="52" spans="1:23" ht="23.25" thickBot="1" x14ac:dyDescent="0.25">
      <c r="A52" s="41">
        <f>'PIVOTTABLES-PAVS'!A913</f>
        <v>50</v>
      </c>
      <c r="B52" s="42" t="str">
        <f>'PIVOTTABLES-PAVS'!B913</f>
        <v>Essendon Fish Protection and Angling Club</v>
      </c>
      <c r="C52" s="67" t="str">
        <f>'PIVOTTABLES-PAVS'!D913</f>
        <v>Pavilion Grade:</v>
      </c>
      <c r="D52" s="94"/>
      <c r="E52" s="58">
        <f>'PIVOTTABLES-PAVS'!E930</f>
        <v>0</v>
      </c>
      <c r="F52" s="76">
        <f>'PIVOTTABLES-PAVS'!F930</f>
        <v>0</v>
      </c>
      <c r="G52" s="80">
        <f>'PIVOTTABLES-PAVS'!G930</f>
        <v>0</v>
      </c>
      <c r="H52" s="59">
        <f>SUMIF('PIVOTTABLES-PAVS'!D915:D929,"High",'PIVOTTABLES-PAVS'!E915:E929)</f>
        <v>0</v>
      </c>
      <c r="I52" s="61">
        <f>SUMIF('PIVOTTABLES-PAVS'!D915:D929,"High",'PIVOTTABLES-PAVS'!F915:F929)</f>
        <v>0</v>
      </c>
      <c r="J52" s="81">
        <f>SUMIF('PIVOTTABLES-PAVS'!D915:D929,"High",'PIVOTTABLES-PAVS'!G915:G929)</f>
        <v>0</v>
      </c>
      <c r="K52" s="58">
        <f>SUMIF('PIVOTTABLES-PAVS'!D915:D929,"Medium",'PIVOTTABLES-PAVS'!E915:E929)</f>
        <v>0</v>
      </c>
      <c r="L52" s="61">
        <f>SUMIF('PIVOTTABLES-PAVS'!D915:D929,"Medium",'PIVOTTABLES-PAVS'!F915:F929)</f>
        <v>0</v>
      </c>
      <c r="M52" s="81">
        <f ca="1">SUMIF('PIVOTTABLES-PAVS'!D915:D929,"Medium",'PIVOTTABLES-PAVS'!G937:G947)</f>
        <v>0</v>
      </c>
      <c r="N52" s="58">
        <f>SUMIF('PIVOTTABLES-PAVS'!D915:D929,"Low",'PIVOTTABLES-PAVS'!E915:E929)</f>
        <v>0</v>
      </c>
      <c r="O52" s="61">
        <f>SUMIF('PIVOTTABLES-PAVS'!D915:D929,"Low",'PIVOTTABLES-PAVS'!F915:F929)</f>
        <v>0</v>
      </c>
      <c r="P52" s="80">
        <f>SUMIF('PIVOTTABLES-PAVS'!D915:D929,"Low",'PIVOTTABLES-PAVS'!G915:G929)</f>
        <v>0</v>
      </c>
      <c r="Q52" s="58">
        <f t="shared" si="0"/>
        <v>0</v>
      </c>
      <c r="R52" s="58">
        <f t="shared" si="1"/>
        <v>0</v>
      </c>
      <c r="S52" s="58">
        <f t="shared" si="2"/>
        <v>0</v>
      </c>
      <c r="T52" s="82">
        <f t="shared" si="3"/>
        <v>0</v>
      </c>
      <c r="U52" s="82">
        <f t="shared" si="4"/>
        <v>0</v>
      </c>
      <c r="V52" s="82">
        <f t="shared" si="5"/>
        <v>0</v>
      </c>
      <c r="W52" s="91"/>
    </row>
    <row r="53" spans="1:23" ht="13.5" thickBot="1" x14ac:dyDescent="0.25">
      <c r="A53" s="62"/>
      <c r="B53" s="63" t="s">
        <v>25</v>
      </c>
      <c r="C53" s="64"/>
      <c r="D53" s="64"/>
      <c r="E53" s="65">
        <f>SUM(E3:E52)</f>
        <v>2745000</v>
      </c>
      <c r="F53" s="65">
        <f t="shared" ref="F53:V53" si="6">SUM(F3:F52)</f>
        <v>15730000</v>
      </c>
      <c r="G53" s="65">
        <f t="shared" si="6"/>
        <v>18475000</v>
      </c>
      <c r="H53" s="65">
        <f t="shared" si="6"/>
        <v>60000</v>
      </c>
      <c r="I53" s="65">
        <f t="shared" si="6"/>
        <v>4988000</v>
      </c>
      <c r="J53" s="65">
        <f t="shared" si="6"/>
        <v>5048000</v>
      </c>
      <c r="K53" s="65">
        <f t="shared" si="6"/>
        <v>700000</v>
      </c>
      <c r="L53" s="65">
        <f t="shared" si="6"/>
        <v>5050000</v>
      </c>
      <c r="M53" s="65">
        <f t="shared" ca="1" si="6"/>
        <v>5750000</v>
      </c>
      <c r="N53" s="65">
        <f t="shared" si="6"/>
        <v>1985000</v>
      </c>
      <c r="O53" s="65">
        <f t="shared" si="6"/>
        <v>5692000</v>
      </c>
      <c r="P53" s="65">
        <f t="shared" ca="1" si="6"/>
        <v>7677000</v>
      </c>
      <c r="Q53" s="65">
        <f t="shared" si="6"/>
        <v>60000</v>
      </c>
      <c r="R53" s="65">
        <f t="shared" si="6"/>
        <v>700000</v>
      </c>
      <c r="S53" s="65">
        <f t="shared" si="6"/>
        <v>1985000</v>
      </c>
      <c r="T53" s="65">
        <f t="shared" si="6"/>
        <v>4988000</v>
      </c>
      <c r="U53" s="65">
        <f t="shared" si="6"/>
        <v>5050000</v>
      </c>
      <c r="V53" s="65">
        <f t="shared" si="6"/>
        <v>5692000</v>
      </c>
      <c r="W53" s="91"/>
    </row>
    <row r="54" spans="1:23" ht="33.75" x14ac:dyDescent="0.2">
      <c r="A54" s="53"/>
      <c r="B54" s="54"/>
      <c r="C54" s="71" t="s">
        <v>41</v>
      </c>
      <c r="D54" s="71"/>
      <c r="E54" s="72">
        <f>'PIVOTTABLES-PAVS'!J29</f>
        <v>2745000</v>
      </c>
      <c r="F54" s="72">
        <f>'PIVOTTABLES-PAVS'!K29</f>
        <v>15730000</v>
      </c>
      <c r="G54" s="72">
        <f>'PIVOTTABLES-PAVS'!L29</f>
        <v>18475000</v>
      </c>
      <c r="H54" s="72">
        <f>'PIVOTTABLES-PAVS'!J26</f>
        <v>60000</v>
      </c>
      <c r="I54" s="72">
        <f>'PIVOTTABLES-PAVS'!K26</f>
        <v>4988000</v>
      </c>
      <c r="J54" s="72">
        <f>'PIVOTTABLES-PAVS'!L26</f>
        <v>5048000</v>
      </c>
      <c r="K54" s="72">
        <f>'PIVOTTABLES-PAVS'!J27</f>
        <v>700000</v>
      </c>
      <c r="L54" s="72">
        <f>'PIVOTTABLES-PAVS'!K27</f>
        <v>5050000</v>
      </c>
      <c r="M54" s="72">
        <f>'PIVOTTABLES-PAVS'!L27</f>
        <v>5750000</v>
      </c>
      <c r="N54" s="72">
        <f>'PIVOTTABLES-PAVS'!J28</f>
        <v>1985000</v>
      </c>
      <c r="O54" s="72">
        <f>'PIVOTTABLES-PAVS'!K28</f>
        <v>5692000</v>
      </c>
      <c r="P54" s="72">
        <f>'PIVOTTABLES-PAVS'!L28</f>
        <v>7677000</v>
      </c>
      <c r="Q54" s="93">
        <f>H53</f>
        <v>60000</v>
      </c>
      <c r="R54" s="93">
        <f>K53</f>
        <v>700000</v>
      </c>
      <c r="S54" s="93">
        <f>N53</f>
        <v>1985000</v>
      </c>
      <c r="T54" s="93">
        <f>I53</f>
        <v>4988000</v>
      </c>
      <c r="U54" s="93">
        <f>L53</f>
        <v>5050000</v>
      </c>
      <c r="V54" s="93">
        <f>O53</f>
        <v>5692000</v>
      </c>
      <c r="W54" s="69"/>
    </row>
  </sheetData>
  <mergeCells count="7">
    <mergeCell ref="Q1:S1"/>
    <mergeCell ref="T1:V1"/>
    <mergeCell ref="A1:D1"/>
    <mergeCell ref="E1:G1"/>
    <mergeCell ref="H1:J1"/>
    <mergeCell ref="K1:M1"/>
    <mergeCell ref="N1:P1"/>
  </mergeCells>
  <phoneticPr fontId="2" type="noConversion"/>
  <pageMargins left="0.70000000000000007" right="0.70000000000000007" top="0.75000000000000011" bottom="0.75000000000000011" header="0.30000000000000004" footer="0.30000000000000004"/>
  <pageSetup paperSize="9" scale="51" fitToHeight="2" orientation="landscape" horizontalDpi="4294967292" verticalDpi="4294967292"/>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0"/>
  <sheetViews>
    <sheetView topLeftCell="A631" zoomScaleNormal="100" workbookViewId="0">
      <selection activeCell="B712" activeCellId="45" sqref="B40:C40 B54:C54 B68:C68 B82:C82 B96:C96 B110:C110 B124:C124 B138:C138 B152:C152 B166:C166 B180:C180 B194:C194 B208:C208 B222:C222 B236:C236 B250:C250 B264:C264 B306:C306 B334:C334 B348:C348 B362:C362 B376:C376 B390:C390 B404:C404 B418:C418 B432:C432 B446:C446 B460:C460 B474:C474 B488:C488 B502:C502 B516:C516 B530:C530 B544:C544 B558:C558 B572:C572 B586:C586 B600:C600 B614:C614 B628:C628 B642:C642 B656:C656 B670:C670 B684:C684 B698:C698 B712:C712"/>
    </sheetView>
  </sheetViews>
  <sheetFormatPr defaultColWidth="8.7109375" defaultRowHeight="12.75" x14ac:dyDescent="0.2"/>
  <cols>
    <col min="1" max="1" width="24.140625" customWidth="1"/>
    <col min="2" max="2" width="32.42578125" customWidth="1"/>
    <col min="3" max="3" width="67.28515625" bestFit="1" customWidth="1"/>
    <col min="4" max="4" width="9.140625" style="14" customWidth="1"/>
    <col min="5" max="6" width="8.28515625" style="20" customWidth="1"/>
    <col min="7" max="7" width="8.7109375" style="20" customWidth="1"/>
    <col min="8" max="8" width="6.28515625" customWidth="1"/>
    <col min="9" max="9" width="13.140625" customWidth="1"/>
    <col min="10" max="10" width="12.28515625" customWidth="1"/>
    <col min="11" max="11" width="12.140625" customWidth="1"/>
    <col min="12" max="12" width="10.7109375" bestFit="1" customWidth="1"/>
    <col min="13" max="13" width="7.28515625" customWidth="1"/>
  </cols>
  <sheetData>
    <row r="1" spans="1:7" x14ac:dyDescent="0.2">
      <c r="A1" s="4" t="s">
        <v>12</v>
      </c>
      <c r="B1" s="4" t="s">
        <v>13</v>
      </c>
      <c r="C1" s="5" t="s">
        <v>14</v>
      </c>
      <c r="D1" s="15" t="s">
        <v>9</v>
      </c>
      <c r="E1" s="21" t="s">
        <v>10</v>
      </c>
      <c r="F1" s="22" t="s">
        <v>8</v>
      </c>
      <c r="G1" s="22" t="s">
        <v>4</v>
      </c>
    </row>
    <row r="2" spans="1:7" s="1" customFormat="1" x14ac:dyDescent="0.2">
      <c r="A2" s="111"/>
      <c r="B2" s="111"/>
      <c r="C2" s="111"/>
      <c r="D2" s="112"/>
      <c r="E2" s="113"/>
      <c r="F2" s="113"/>
      <c r="G2" s="113"/>
    </row>
    <row r="3" spans="1:7" s="1" customFormat="1" ht="15" x14ac:dyDescent="0.25">
      <c r="A3" s="109">
        <v>0</v>
      </c>
      <c r="B3" s="136" t="s">
        <v>107</v>
      </c>
      <c r="C3" s="138"/>
      <c r="D3" s="136" t="s">
        <v>20</v>
      </c>
      <c r="E3" s="137"/>
      <c r="F3" s="137"/>
      <c r="G3" s="138"/>
    </row>
    <row r="4" spans="1:7" s="1" customFormat="1" x14ac:dyDescent="0.2">
      <c r="A4" s="4" t="s">
        <v>12</v>
      </c>
      <c r="B4" s="4" t="s">
        <v>13</v>
      </c>
      <c r="C4" s="5" t="s">
        <v>14</v>
      </c>
      <c r="D4" s="15" t="s">
        <v>9</v>
      </c>
      <c r="E4" s="21" t="s">
        <v>10</v>
      </c>
      <c r="F4" s="22" t="s">
        <v>8</v>
      </c>
      <c r="G4" s="22" t="s">
        <v>4</v>
      </c>
    </row>
    <row r="5" spans="1:7" s="1" customFormat="1" ht="24" x14ac:dyDescent="0.2">
      <c r="A5" s="117" t="s">
        <v>109</v>
      </c>
      <c r="B5" s="11"/>
      <c r="C5" s="12"/>
      <c r="D5" s="16" t="s">
        <v>15</v>
      </c>
      <c r="E5" s="23"/>
      <c r="F5" s="24">
        <v>1200</v>
      </c>
      <c r="G5" s="25">
        <f>SUM(E5:F5)</f>
        <v>1200</v>
      </c>
    </row>
    <row r="6" spans="1:7" s="1" customFormat="1" x14ac:dyDescent="0.2">
      <c r="A6" s="117" t="s">
        <v>108</v>
      </c>
      <c r="B6" s="11"/>
      <c r="C6" s="12"/>
      <c r="D6" s="16" t="s">
        <v>16</v>
      </c>
      <c r="E6" s="23"/>
      <c r="F6" s="24">
        <f>25*4000</f>
        <v>100000</v>
      </c>
      <c r="G6" s="25">
        <f t="shared" ref="G6:G15" si="0">SUM(E6:F6)</f>
        <v>100000</v>
      </c>
    </row>
    <row r="7" spans="1:7" s="1" customFormat="1" x14ac:dyDescent="0.2">
      <c r="A7" s="117" t="s">
        <v>100</v>
      </c>
      <c r="B7" s="11"/>
      <c r="C7" s="12"/>
      <c r="D7" s="38" t="s">
        <v>2</v>
      </c>
      <c r="E7" s="23"/>
      <c r="F7" s="24"/>
      <c r="G7" s="25">
        <f t="shared" si="0"/>
        <v>0</v>
      </c>
    </row>
    <row r="8" spans="1:7" s="1" customFormat="1" x14ac:dyDescent="0.2">
      <c r="A8" s="117" t="s">
        <v>110</v>
      </c>
      <c r="B8" s="11"/>
      <c r="C8" s="12"/>
      <c r="D8" s="16" t="s">
        <v>15</v>
      </c>
      <c r="E8" s="23">
        <v>25000</v>
      </c>
      <c r="F8" s="24">
        <v>47000</v>
      </c>
      <c r="G8" s="25">
        <f t="shared" si="0"/>
        <v>72000</v>
      </c>
    </row>
    <row r="9" spans="1:7" s="1" customFormat="1" x14ac:dyDescent="0.2">
      <c r="A9" s="117" t="s">
        <v>101</v>
      </c>
      <c r="B9" s="11"/>
      <c r="C9" s="12"/>
      <c r="D9" s="16" t="s">
        <v>15</v>
      </c>
      <c r="E9" s="23">
        <v>6000</v>
      </c>
      <c r="F9" s="24"/>
      <c r="G9" s="25">
        <f t="shared" si="0"/>
        <v>6000</v>
      </c>
    </row>
    <row r="10" spans="1:7" s="1" customFormat="1" x14ac:dyDescent="0.2">
      <c r="A10" s="117" t="s">
        <v>102</v>
      </c>
      <c r="B10" s="11"/>
      <c r="C10" s="12"/>
      <c r="D10" s="38" t="s">
        <v>2</v>
      </c>
      <c r="E10" s="23"/>
      <c r="F10" s="24"/>
      <c r="G10" s="25">
        <f t="shared" si="0"/>
        <v>0</v>
      </c>
    </row>
    <row r="11" spans="1:7" s="1" customFormat="1" x14ac:dyDescent="0.2">
      <c r="A11" s="117" t="s">
        <v>103</v>
      </c>
      <c r="B11" s="11"/>
      <c r="C11" s="12"/>
      <c r="D11" s="16" t="s">
        <v>16</v>
      </c>
      <c r="E11" s="23"/>
      <c r="F11" s="24">
        <v>13000</v>
      </c>
      <c r="G11" s="25">
        <f t="shared" si="0"/>
        <v>13000</v>
      </c>
    </row>
    <row r="12" spans="1:7" s="1" customFormat="1" x14ac:dyDescent="0.2">
      <c r="A12" s="117" t="s">
        <v>104</v>
      </c>
      <c r="B12" s="11"/>
      <c r="C12" s="12"/>
      <c r="D12" s="16" t="s">
        <v>17</v>
      </c>
      <c r="E12" s="23"/>
      <c r="F12" s="23">
        <v>1500</v>
      </c>
      <c r="G12" s="25">
        <f t="shared" si="0"/>
        <v>1500</v>
      </c>
    </row>
    <row r="13" spans="1:7" s="1" customFormat="1" x14ac:dyDescent="0.2">
      <c r="A13" s="117" t="s">
        <v>105</v>
      </c>
      <c r="B13" s="11"/>
      <c r="C13" s="12"/>
      <c r="D13" s="38" t="s">
        <v>2</v>
      </c>
      <c r="E13" s="23"/>
      <c r="F13" s="24"/>
      <c r="G13" s="25">
        <f t="shared" si="0"/>
        <v>0</v>
      </c>
    </row>
    <row r="14" spans="1:7" s="1" customFormat="1" x14ac:dyDescent="0.2">
      <c r="A14" s="117" t="s">
        <v>106</v>
      </c>
      <c r="B14" s="11"/>
      <c r="C14" s="9"/>
      <c r="D14" s="16" t="s">
        <v>15</v>
      </c>
      <c r="E14" s="23"/>
      <c r="F14" s="24">
        <v>6000</v>
      </c>
      <c r="G14" s="25">
        <f t="shared" si="0"/>
        <v>6000</v>
      </c>
    </row>
    <row r="15" spans="1:7" s="1" customFormat="1" x14ac:dyDescent="0.2">
      <c r="A15" s="117" t="s">
        <v>111</v>
      </c>
      <c r="B15" s="11"/>
      <c r="C15" s="12"/>
      <c r="D15" s="38" t="s">
        <v>2</v>
      </c>
      <c r="E15" s="23"/>
      <c r="F15" s="24"/>
      <c r="G15" s="25">
        <f t="shared" si="0"/>
        <v>0</v>
      </c>
    </row>
    <row r="16" spans="1:7" s="1" customFormat="1" ht="15.75" thickBot="1" x14ac:dyDescent="0.25">
      <c r="A16" s="43"/>
      <c r="B16" s="44"/>
      <c r="C16" s="44"/>
      <c r="D16" s="45"/>
      <c r="E16" s="46">
        <f>SUM(E5:E15)</f>
        <v>31000</v>
      </c>
      <c r="F16" s="46">
        <f>SUM(F5:F15)</f>
        <v>168700</v>
      </c>
      <c r="G16" s="46">
        <f>SUM(G5:G15)</f>
        <v>199700</v>
      </c>
    </row>
    <row r="17" spans="1:15" s="1" customFormat="1" ht="13.5" thickTop="1" x14ac:dyDescent="0.2">
      <c r="A17" s="111"/>
      <c r="B17" s="111"/>
      <c r="C17" s="111"/>
      <c r="D17" s="112"/>
      <c r="E17" s="113"/>
      <c r="F17" s="113"/>
      <c r="G17" s="113"/>
    </row>
    <row r="18" spans="1:15" s="1" customFormat="1" x14ac:dyDescent="0.2">
      <c r="A18" s="111"/>
      <c r="B18" s="111"/>
      <c r="C18" s="111"/>
      <c r="D18" s="112"/>
      <c r="E18" s="113"/>
      <c r="F18" s="113"/>
      <c r="G18" s="113"/>
    </row>
    <row r="19" spans="1:15" s="1" customFormat="1" x14ac:dyDescent="0.2">
      <c r="A19" s="111"/>
      <c r="B19" s="111"/>
      <c r="C19" s="111"/>
      <c r="D19" s="112"/>
      <c r="E19" s="113"/>
      <c r="F19" s="113"/>
      <c r="G19" s="113"/>
    </row>
    <row r="20" spans="1:15" s="1" customFormat="1" x14ac:dyDescent="0.2">
      <c r="A20" s="111"/>
      <c r="B20" s="111"/>
      <c r="C20" s="111"/>
      <c r="D20" s="112"/>
      <c r="E20" s="113"/>
      <c r="F20" s="113"/>
      <c r="G20" s="113"/>
    </row>
    <row r="21" spans="1:15" s="1" customFormat="1" x14ac:dyDescent="0.2">
      <c r="A21" s="111"/>
      <c r="B21" s="111"/>
      <c r="C21" s="111"/>
      <c r="D21" s="112"/>
      <c r="E21" s="113"/>
      <c r="F21" s="113"/>
      <c r="G21" s="113"/>
    </row>
    <row r="22" spans="1:15" x14ac:dyDescent="0.2">
      <c r="A22" s="2"/>
      <c r="B22" s="2"/>
      <c r="C22" s="2"/>
      <c r="I22" s="2" t="s">
        <v>9</v>
      </c>
      <c r="J22" s="2" t="s">
        <v>10</v>
      </c>
      <c r="K22" s="2" t="s">
        <v>8</v>
      </c>
      <c r="L22" s="2" t="s">
        <v>19</v>
      </c>
    </row>
    <row r="23" spans="1:15" x14ac:dyDescent="0.2">
      <c r="A23" s="2"/>
      <c r="B23" s="2"/>
      <c r="C23" s="2"/>
      <c r="I23" s="33" t="s">
        <v>15</v>
      </c>
      <c r="J23" s="6">
        <f>SUMIF(D28:D724,"High",E28:E724)</f>
        <v>650000</v>
      </c>
      <c r="K23" s="6">
        <f>SUMIF(D28:D710,"High",F28:F724)</f>
        <v>3450000</v>
      </c>
      <c r="L23" s="6">
        <f>SUMIF(D28:D710,"High",G28:G724)</f>
        <v>4100000</v>
      </c>
    </row>
    <row r="24" spans="1:15" x14ac:dyDescent="0.2">
      <c r="I24" s="33" t="s">
        <v>16</v>
      </c>
      <c r="J24" s="6">
        <f>SUMIF(D28:D710,"Medium",E28:E724)</f>
        <v>513000</v>
      </c>
      <c r="K24" s="6">
        <f>SUMIF(D28:D710,"Medium",F28:F724)</f>
        <v>1527000</v>
      </c>
      <c r="L24" s="6">
        <f>SUMIF(D28:D710,"Medium",G28:G724)</f>
        <v>2040000</v>
      </c>
    </row>
    <row r="25" spans="1:15" x14ac:dyDescent="0.2">
      <c r="I25" s="33" t="s">
        <v>17</v>
      </c>
      <c r="J25" s="6">
        <f>SUMIF(D28:D710,"Low",E28:E724)</f>
        <v>291000</v>
      </c>
      <c r="K25" s="6">
        <f>SUMIF(D28:D710,"Low",F28:F724)</f>
        <v>1623000</v>
      </c>
      <c r="L25" s="6">
        <f>SUMIF(D28:D710,"Low",G28:G724)</f>
        <v>1914000</v>
      </c>
    </row>
    <row r="26" spans="1:15" ht="15" x14ac:dyDescent="0.25">
      <c r="A26" s="109">
        <v>1</v>
      </c>
      <c r="B26" s="136" t="s">
        <v>112</v>
      </c>
      <c r="C26" s="138"/>
      <c r="D26" s="136"/>
      <c r="E26" s="137"/>
      <c r="F26" s="137"/>
      <c r="G26" s="138"/>
      <c r="I26" s="34" t="s">
        <v>18</v>
      </c>
      <c r="J26" s="35">
        <f>SUM(J23:J25)</f>
        <v>1454000</v>
      </c>
      <c r="K26" s="35">
        <f>SUM(K23:K25)</f>
        <v>6600000</v>
      </c>
      <c r="L26" s="35">
        <f>SUM(L23:L25)</f>
        <v>8054000</v>
      </c>
    </row>
    <row r="27" spans="1:15" x14ac:dyDescent="0.2">
      <c r="A27" s="4" t="s">
        <v>12</v>
      </c>
      <c r="B27" s="4" t="s">
        <v>13</v>
      </c>
      <c r="C27" s="5" t="s">
        <v>14</v>
      </c>
      <c r="D27" s="15" t="s">
        <v>9</v>
      </c>
      <c r="E27" s="21" t="s">
        <v>10</v>
      </c>
      <c r="F27" s="22" t="s">
        <v>8</v>
      </c>
      <c r="G27" s="22" t="s">
        <v>4</v>
      </c>
    </row>
    <row r="28" spans="1:15" ht="24" x14ac:dyDescent="0.2">
      <c r="A28" s="117" t="s">
        <v>109</v>
      </c>
      <c r="B28" s="11"/>
      <c r="C28" s="120" t="s">
        <v>369</v>
      </c>
      <c r="D28" s="38" t="s">
        <v>16</v>
      </c>
      <c r="E28" s="23">
        <v>85000</v>
      </c>
      <c r="F28" s="24"/>
      <c r="G28" s="25">
        <f>SUM(E28:F28)</f>
        <v>85000</v>
      </c>
    </row>
    <row r="29" spans="1:15" x14ac:dyDescent="0.2">
      <c r="A29" s="117" t="s">
        <v>108</v>
      </c>
      <c r="B29" s="11"/>
      <c r="C29" s="120" t="s">
        <v>368</v>
      </c>
      <c r="D29" s="38" t="s">
        <v>16</v>
      </c>
      <c r="E29" s="23"/>
      <c r="F29" s="24">
        <v>315000</v>
      </c>
      <c r="G29" s="25">
        <f t="shared" ref="G29:G38" si="1">SUM(E29:F29)</f>
        <v>315000</v>
      </c>
    </row>
    <row r="30" spans="1:15" x14ac:dyDescent="0.2">
      <c r="A30" s="117" t="s">
        <v>100</v>
      </c>
      <c r="B30" s="11"/>
      <c r="C30" s="12"/>
      <c r="D30" s="38" t="s">
        <v>16</v>
      </c>
      <c r="E30" s="124"/>
      <c r="F30" s="24">
        <v>50000</v>
      </c>
      <c r="G30" s="25">
        <f>SUM(F30:F30)</f>
        <v>50000</v>
      </c>
      <c r="O30" s="13"/>
    </row>
    <row r="31" spans="1:15" x14ac:dyDescent="0.2">
      <c r="A31" s="117" t="s">
        <v>110</v>
      </c>
      <c r="B31" s="11"/>
      <c r="C31" s="12"/>
      <c r="D31" s="38" t="s">
        <v>2</v>
      </c>
      <c r="E31" s="23"/>
      <c r="F31" s="24"/>
      <c r="G31" s="25">
        <f t="shared" si="1"/>
        <v>0</v>
      </c>
    </row>
    <row r="32" spans="1:15" x14ac:dyDescent="0.2">
      <c r="A32" s="117" t="s">
        <v>101</v>
      </c>
      <c r="B32" s="11"/>
      <c r="C32" s="12"/>
      <c r="D32" s="38" t="s">
        <v>2</v>
      </c>
      <c r="E32" s="23"/>
      <c r="F32" s="24"/>
      <c r="G32" s="25">
        <f t="shared" si="1"/>
        <v>0</v>
      </c>
    </row>
    <row r="33" spans="1:7" x14ac:dyDescent="0.2">
      <c r="A33" s="117" t="s">
        <v>102</v>
      </c>
      <c r="B33" s="11"/>
      <c r="C33" s="12"/>
      <c r="D33" s="38" t="s">
        <v>2</v>
      </c>
      <c r="E33" s="23"/>
      <c r="F33" s="24"/>
      <c r="G33" s="25">
        <f t="shared" si="1"/>
        <v>0</v>
      </c>
    </row>
    <row r="34" spans="1:7" x14ac:dyDescent="0.2">
      <c r="A34" s="117" t="s">
        <v>103</v>
      </c>
      <c r="B34" s="11"/>
      <c r="C34" s="12"/>
      <c r="D34" s="38" t="s">
        <v>2</v>
      </c>
      <c r="E34" s="23"/>
      <c r="F34" s="24"/>
      <c r="G34" s="25">
        <f t="shared" si="1"/>
        <v>0</v>
      </c>
    </row>
    <row r="35" spans="1:7" ht="24" x14ac:dyDescent="0.2">
      <c r="A35" s="117" t="s">
        <v>104</v>
      </c>
      <c r="B35" s="11"/>
      <c r="C35" s="120" t="s">
        <v>418</v>
      </c>
      <c r="D35" s="38" t="s">
        <v>17</v>
      </c>
      <c r="E35" s="23">
        <v>50000</v>
      </c>
      <c r="F35" s="24"/>
      <c r="G35" s="25">
        <f t="shared" si="1"/>
        <v>50000</v>
      </c>
    </row>
    <row r="36" spans="1:7" x14ac:dyDescent="0.2">
      <c r="A36" s="117" t="s">
        <v>105</v>
      </c>
      <c r="B36" s="11"/>
      <c r="C36" s="120" t="s">
        <v>416</v>
      </c>
      <c r="D36" s="38" t="s">
        <v>17</v>
      </c>
      <c r="E36" s="23"/>
      <c r="F36" s="24">
        <v>25000</v>
      </c>
      <c r="G36" s="25">
        <f t="shared" si="1"/>
        <v>25000</v>
      </c>
    </row>
    <row r="37" spans="1:7" x14ac:dyDescent="0.2">
      <c r="A37" s="117" t="s">
        <v>106</v>
      </c>
      <c r="B37" s="11"/>
      <c r="C37" s="9"/>
      <c r="D37" s="38"/>
      <c r="E37" s="23"/>
      <c r="F37" s="24"/>
      <c r="G37" s="25">
        <f t="shared" si="1"/>
        <v>0</v>
      </c>
    </row>
    <row r="38" spans="1:7" x14ac:dyDescent="0.2">
      <c r="A38" s="117" t="s">
        <v>111</v>
      </c>
      <c r="B38" s="11"/>
      <c r="C38" s="12"/>
      <c r="D38" s="16"/>
      <c r="E38" s="23"/>
      <c r="F38" s="24"/>
      <c r="G38" s="25">
        <f t="shared" si="1"/>
        <v>0</v>
      </c>
    </row>
    <row r="39" spans="1:7" ht="15.75" thickBot="1" x14ac:dyDescent="0.25">
      <c r="A39" s="43"/>
      <c r="B39" s="44"/>
      <c r="C39" s="44"/>
      <c r="D39" s="45"/>
      <c r="E39" s="46">
        <f>SUM(E28:E38)</f>
        <v>135000</v>
      </c>
      <c r="F39" s="46">
        <f>SUM(F28:F38)</f>
        <v>390000</v>
      </c>
      <c r="G39" s="46">
        <f>SUM(G28:G38)</f>
        <v>525000</v>
      </c>
    </row>
    <row r="40" spans="1:7" ht="15.75" thickTop="1" x14ac:dyDescent="0.25">
      <c r="A40" s="109">
        <f>A26+1</f>
        <v>2</v>
      </c>
      <c r="B40" s="136" t="s">
        <v>113</v>
      </c>
      <c r="C40" s="138"/>
      <c r="D40" s="136"/>
      <c r="E40" s="137"/>
      <c r="F40" s="137"/>
      <c r="G40" s="138"/>
    </row>
    <row r="41" spans="1:7" x14ac:dyDescent="0.2">
      <c r="A41" s="7"/>
      <c r="B41" s="7" t="s">
        <v>13</v>
      </c>
      <c r="C41" s="8" t="s">
        <v>14</v>
      </c>
      <c r="D41" s="17" t="s">
        <v>9</v>
      </c>
      <c r="E41" s="26" t="s">
        <v>10</v>
      </c>
      <c r="F41" s="22" t="s">
        <v>8</v>
      </c>
      <c r="G41" s="22" t="s">
        <v>4</v>
      </c>
    </row>
    <row r="42" spans="1:7" ht="24" x14ac:dyDescent="0.2">
      <c r="A42" s="117" t="s">
        <v>109</v>
      </c>
      <c r="B42" s="9"/>
      <c r="C42" s="120" t="s">
        <v>367</v>
      </c>
      <c r="D42" s="38" t="s">
        <v>16</v>
      </c>
      <c r="E42" s="23">
        <v>50000</v>
      </c>
      <c r="F42" s="23"/>
      <c r="G42" s="25">
        <f t="shared" ref="G42:G52" si="2">SUM(E42:F42)</f>
        <v>50000</v>
      </c>
    </row>
    <row r="43" spans="1:7" x14ac:dyDescent="0.2">
      <c r="A43" s="117" t="s">
        <v>108</v>
      </c>
      <c r="B43" s="9"/>
      <c r="C43" s="120" t="s">
        <v>368</v>
      </c>
      <c r="D43" s="38" t="s">
        <v>16</v>
      </c>
      <c r="E43" s="23"/>
      <c r="F43" s="23">
        <v>70000</v>
      </c>
      <c r="G43" s="25">
        <f t="shared" si="2"/>
        <v>70000</v>
      </c>
    </row>
    <row r="44" spans="1:7" x14ac:dyDescent="0.2">
      <c r="A44" s="117" t="s">
        <v>100</v>
      </c>
      <c r="B44" s="9"/>
      <c r="C44" s="120" t="s">
        <v>377</v>
      </c>
      <c r="D44" s="38" t="s">
        <v>17</v>
      </c>
      <c r="E44" s="23">
        <v>15000</v>
      </c>
      <c r="F44" s="23"/>
      <c r="G44" s="25">
        <f t="shared" si="2"/>
        <v>15000</v>
      </c>
    </row>
    <row r="45" spans="1:7" x14ac:dyDescent="0.2">
      <c r="A45" s="117" t="s">
        <v>110</v>
      </c>
      <c r="B45" s="9"/>
      <c r="C45" s="120" t="s">
        <v>378</v>
      </c>
      <c r="D45" s="38" t="s">
        <v>16</v>
      </c>
      <c r="E45" s="23">
        <v>5000</v>
      </c>
      <c r="F45" s="23"/>
      <c r="G45" s="25">
        <f t="shared" si="2"/>
        <v>5000</v>
      </c>
    </row>
    <row r="46" spans="1:7" x14ac:dyDescent="0.2">
      <c r="A46" s="117" t="s">
        <v>101</v>
      </c>
      <c r="B46" s="9"/>
      <c r="C46" s="12"/>
      <c r="D46" s="38" t="s">
        <v>2</v>
      </c>
      <c r="E46" s="23"/>
      <c r="F46" s="23"/>
      <c r="G46" s="25">
        <f t="shared" si="2"/>
        <v>0</v>
      </c>
    </row>
    <row r="47" spans="1:7" x14ac:dyDescent="0.2">
      <c r="A47" s="117" t="s">
        <v>102</v>
      </c>
      <c r="B47" s="9"/>
      <c r="C47" s="120" t="s">
        <v>379</v>
      </c>
      <c r="D47" s="38" t="s">
        <v>16</v>
      </c>
      <c r="E47" s="23"/>
      <c r="F47" s="23">
        <v>15000</v>
      </c>
      <c r="G47" s="25">
        <f t="shared" si="2"/>
        <v>15000</v>
      </c>
    </row>
    <row r="48" spans="1:7" x14ac:dyDescent="0.2">
      <c r="A48" s="117" t="s">
        <v>103</v>
      </c>
      <c r="B48" s="9"/>
      <c r="C48" s="120" t="s">
        <v>380</v>
      </c>
      <c r="D48" s="38" t="s">
        <v>17</v>
      </c>
      <c r="E48" s="23"/>
      <c r="F48" s="23">
        <v>30000</v>
      </c>
      <c r="G48" s="25">
        <f t="shared" si="2"/>
        <v>30000</v>
      </c>
    </row>
    <row r="49" spans="1:7" x14ac:dyDescent="0.2">
      <c r="A49" s="117" t="s">
        <v>104</v>
      </c>
      <c r="B49" s="9"/>
      <c r="C49" s="120" t="s">
        <v>381</v>
      </c>
      <c r="D49" s="38" t="s">
        <v>17</v>
      </c>
      <c r="E49" s="124"/>
      <c r="F49" s="24">
        <v>20000</v>
      </c>
      <c r="G49" s="25">
        <f>SUM(F49:F49)</f>
        <v>20000</v>
      </c>
    </row>
    <row r="50" spans="1:7" x14ac:dyDescent="0.2">
      <c r="A50" s="117" t="s">
        <v>105</v>
      </c>
      <c r="B50" s="9"/>
      <c r="C50" s="120" t="s">
        <v>419</v>
      </c>
      <c r="D50" s="38" t="s">
        <v>17</v>
      </c>
      <c r="E50" s="23"/>
      <c r="F50" s="23">
        <v>15000</v>
      </c>
      <c r="G50" s="25">
        <f t="shared" si="2"/>
        <v>15000</v>
      </c>
    </row>
    <row r="51" spans="1:7" x14ac:dyDescent="0.2">
      <c r="A51" s="117" t="s">
        <v>106</v>
      </c>
      <c r="B51" s="9"/>
      <c r="C51" s="12"/>
      <c r="D51" s="16"/>
      <c r="E51" s="23"/>
      <c r="F51" s="23"/>
      <c r="G51" s="25">
        <f t="shared" si="2"/>
        <v>0</v>
      </c>
    </row>
    <row r="52" spans="1:7" x14ac:dyDescent="0.2">
      <c r="A52" s="117" t="s">
        <v>111</v>
      </c>
      <c r="B52" s="9"/>
      <c r="C52" s="12"/>
      <c r="D52" s="16"/>
      <c r="E52" s="23"/>
      <c r="F52" s="23"/>
      <c r="G52" s="25">
        <f t="shared" si="2"/>
        <v>0</v>
      </c>
    </row>
    <row r="53" spans="1:7" ht="15.75" thickBot="1" x14ac:dyDescent="0.25">
      <c r="A53" s="43"/>
      <c r="B53" s="44"/>
      <c r="C53" s="44"/>
      <c r="D53" s="45"/>
      <c r="E53" s="46">
        <f>SUM(E42:E52)</f>
        <v>70000</v>
      </c>
      <c r="F53" s="46">
        <f>SUM(F42:F52)</f>
        <v>150000</v>
      </c>
      <c r="G53" s="46">
        <f>SUM(G42:G52)</f>
        <v>220000</v>
      </c>
    </row>
    <row r="54" spans="1:7" ht="15.75" thickTop="1" x14ac:dyDescent="0.25">
      <c r="A54" s="109">
        <f>A40+1</f>
        <v>3</v>
      </c>
      <c r="B54" s="136" t="s">
        <v>114</v>
      </c>
      <c r="C54" s="138"/>
      <c r="D54" s="136"/>
      <c r="E54" s="137"/>
      <c r="F54" s="137"/>
      <c r="G54" s="138"/>
    </row>
    <row r="55" spans="1:7" x14ac:dyDescent="0.2">
      <c r="A55" s="7" t="s">
        <v>12</v>
      </c>
      <c r="B55" s="7" t="s">
        <v>13</v>
      </c>
      <c r="C55" s="8" t="s">
        <v>14</v>
      </c>
      <c r="D55" s="17" t="s">
        <v>9</v>
      </c>
      <c r="E55" s="26" t="s">
        <v>10</v>
      </c>
      <c r="F55" s="27" t="s">
        <v>8</v>
      </c>
      <c r="G55" s="27" t="s">
        <v>4</v>
      </c>
    </row>
    <row r="56" spans="1:7" ht="24" x14ac:dyDescent="0.2">
      <c r="A56" s="117" t="s">
        <v>109</v>
      </c>
      <c r="B56" s="9"/>
      <c r="C56" s="9" t="s">
        <v>370</v>
      </c>
      <c r="D56" s="38" t="s">
        <v>17</v>
      </c>
      <c r="E56" s="28">
        <v>50000</v>
      </c>
      <c r="F56" s="24"/>
      <c r="G56" s="25">
        <f t="shared" ref="G56:G66" si="3">SUM(E56:F56)</f>
        <v>50000</v>
      </c>
    </row>
    <row r="57" spans="1:7" x14ac:dyDescent="0.2">
      <c r="A57" s="117" t="s">
        <v>108</v>
      </c>
      <c r="B57" s="9"/>
      <c r="C57" s="9" t="s">
        <v>368</v>
      </c>
      <c r="D57" s="38" t="s">
        <v>16</v>
      </c>
      <c r="E57" s="28"/>
      <c r="F57" s="24">
        <v>420000</v>
      </c>
      <c r="G57" s="25">
        <f t="shared" si="3"/>
        <v>420000</v>
      </c>
    </row>
    <row r="58" spans="1:7" x14ac:dyDescent="0.2">
      <c r="A58" s="117" t="s">
        <v>100</v>
      </c>
      <c r="B58" s="9"/>
      <c r="C58" s="9" t="s">
        <v>421</v>
      </c>
      <c r="D58" s="38" t="s">
        <v>17</v>
      </c>
      <c r="E58" s="28">
        <v>35000</v>
      </c>
      <c r="F58" s="24"/>
      <c r="G58" s="25">
        <f t="shared" si="3"/>
        <v>35000</v>
      </c>
    </row>
    <row r="59" spans="1:7" x14ac:dyDescent="0.2">
      <c r="A59" s="117" t="s">
        <v>110</v>
      </c>
      <c r="B59" s="9"/>
      <c r="C59" s="9" t="s">
        <v>382</v>
      </c>
      <c r="D59" s="38" t="s">
        <v>16</v>
      </c>
      <c r="E59" s="28">
        <v>10000</v>
      </c>
      <c r="F59" s="24"/>
      <c r="G59" s="25">
        <f t="shared" si="3"/>
        <v>10000</v>
      </c>
    </row>
    <row r="60" spans="1:7" x14ac:dyDescent="0.2">
      <c r="A60" s="117" t="s">
        <v>101</v>
      </c>
      <c r="B60" s="9"/>
      <c r="C60" s="9" t="s">
        <v>383</v>
      </c>
      <c r="D60" s="38" t="s">
        <v>15</v>
      </c>
      <c r="E60" s="28"/>
      <c r="F60" s="24">
        <v>300000</v>
      </c>
      <c r="G60" s="25">
        <f t="shared" si="3"/>
        <v>300000</v>
      </c>
    </row>
    <row r="61" spans="1:7" x14ac:dyDescent="0.2">
      <c r="A61" s="117" t="s">
        <v>102</v>
      </c>
      <c r="B61" s="9"/>
      <c r="C61" s="9" t="s">
        <v>384</v>
      </c>
      <c r="D61" s="38" t="s">
        <v>17</v>
      </c>
      <c r="E61" s="28"/>
      <c r="F61" s="24">
        <v>30000</v>
      </c>
      <c r="G61" s="25">
        <f t="shared" si="3"/>
        <v>30000</v>
      </c>
    </row>
    <row r="62" spans="1:7" x14ac:dyDescent="0.2">
      <c r="A62" s="117" t="s">
        <v>103</v>
      </c>
      <c r="B62" s="9"/>
      <c r="C62" s="9"/>
      <c r="D62" s="38" t="s">
        <v>2</v>
      </c>
      <c r="E62" s="28"/>
      <c r="F62" s="24"/>
      <c r="G62" s="25">
        <f t="shared" si="3"/>
        <v>0</v>
      </c>
    </row>
    <row r="63" spans="1:7" x14ac:dyDescent="0.2">
      <c r="A63" s="117" t="s">
        <v>104</v>
      </c>
      <c r="B63" s="9"/>
      <c r="C63" s="9" t="s">
        <v>420</v>
      </c>
      <c r="D63" s="38" t="s">
        <v>15</v>
      </c>
      <c r="E63" s="28"/>
      <c r="F63" s="24">
        <v>120000</v>
      </c>
      <c r="G63" s="25">
        <f t="shared" si="3"/>
        <v>120000</v>
      </c>
    </row>
    <row r="64" spans="1:7" x14ac:dyDescent="0.2">
      <c r="A64" s="117" t="s">
        <v>105</v>
      </c>
      <c r="B64" s="9"/>
      <c r="C64" s="9" t="s">
        <v>416</v>
      </c>
      <c r="D64" s="38" t="s">
        <v>17</v>
      </c>
      <c r="E64" s="28"/>
      <c r="F64" s="24">
        <v>25000</v>
      </c>
      <c r="G64" s="25">
        <f t="shared" si="3"/>
        <v>25000</v>
      </c>
    </row>
    <row r="65" spans="1:7" x14ac:dyDescent="0.2">
      <c r="A65" s="117" t="s">
        <v>106</v>
      </c>
      <c r="B65" s="9"/>
      <c r="C65" s="9"/>
      <c r="D65" s="38"/>
      <c r="E65" s="28"/>
      <c r="F65" s="24"/>
      <c r="G65" s="25">
        <f t="shared" si="3"/>
        <v>0</v>
      </c>
    </row>
    <row r="66" spans="1:7" x14ac:dyDescent="0.2">
      <c r="A66" s="117" t="s">
        <v>111</v>
      </c>
      <c r="B66" s="9"/>
      <c r="C66" s="9"/>
      <c r="D66" s="38"/>
      <c r="E66" s="28"/>
      <c r="F66" s="24"/>
      <c r="G66" s="25">
        <f t="shared" si="3"/>
        <v>0</v>
      </c>
    </row>
    <row r="67" spans="1:7" ht="15.75" thickBot="1" x14ac:dyDescent="0.25">
      <c r="A67" s="43"/>
      <c r="B67" s="44"/>
      <c r="C67" s="44"/>
      <c r="D67" s="45"/>
      <c r="E67" s="46">
        <f>SUM(E56:E66)</f>
        <v>95000</v>
      </c>
      <c r="F67" s="46">
        <f>SUM(F56:F66)</f>
        <v>895000</v>
      </c>
      <c r="G67" s="46">
        <f>SUM(G56:G66)</f>
        <v>990000</v>
      </c>
    </row>
    <row r="68" spans="1:7" ht="15.75" thickTop="1" x14ac:dyDescent="0.25">
      <c r="A68" s="109">
        <f>A54+1</f>
        <v>4</v>
      </c>
      <c r="B68" s="136" t="s">
        <v>115</v>
      </c>
      <c r="C68" s="138"/>
      <c r="D68" s="136"/>
      <c r="E68" s="137"/>
      <c r="F68" s="137"/>
      <c r="G68" s="138"/>
    </row>
    <row r="69" spans="1:7" x14ac:dyDescent="0.2">
      <c r="A69" s="4" t="s">
        <v>12</v>
      </c>
      <c r="B69" s="7" t="s">
        <v>13</v>
      </c>
      <c r="C69" s="8" t="s">
        <v>14</v>
      </c>
      <c r="D69" s="15" t="s">
        <v>9</v>
      </c>
      <c r="E69" s="21" t="s">
        <v>10</v>
      </c>
      <c r="F69" s="22" t="s">
        <v>8</v>
      </c>
      <c r="G69" s="22" t="s">
        <v>4</v>
      </c>
    </row>
    <row r="70" spans="1:7" ht="24" x14ac:dyDescent="0.2">
      <c r="A70" s="10" t="str">
        <f t="shared" ref="A70:A80" si="4">A56</f>
        <v>Ground (cricket, football, soccer pitch etc)</v>
      </c>
      <c r="B70" s="9"/>
      <c r="C70" s="9" t="s">
        <v>370</v>
      </c>
      <c r="D70" s="37" t="s">
        <v>16</v>
      </c>
      <c r="E70" s="29">
        <v>50000</v>
      </c>
      <c r="F70" s="23"/>
      <c r="G70" s="25">
        <f t="shared" ref="G70:G80" si="5">SUM(E70:F70)</f>
        <v>50000</v>
      </c>
    </row>
    <row r="71" spans="1:7" x14ac:dyDescent="0.2">
      <c r="A71" s="10" t="str">
        <f t="shared" si="4"/>
        <v>Irrigation system</v>
      </c>
      <c r="B71" s="9"/>
      <c r="C71" s="9" t="s">
        <v>371</v>
      </c>
      <c r="D71" s="37" t="s">
        <v>16</v>
      </c>
      <c r="E71" s="29"/>
      <c r="F71" s="23">
        <v>150000</v>
      </c>
      <c r="G71" s="25">
        <f t="shared" si="5"/>
        <v>150000</v>
      </c>
    </row>
    <row r="72" spans="1:7" x14ac:dyDescent="0.2">
      <c r="A72" s="10" t="str">
        <f t="shared" si="4"/>
        <v>Cricket Nets</v>
      </c>
      <c r="B72" s="9"/>
      <c r="C72" s="9" t="s">
        <v>385</v>
      </c>
      <c r="D72" s="37" t="s">
        <v>15</v>
      </c>
      <c r="E72" s="29">
        <v>20000</v>
      </c>
      <c r="F72" s="23"/>
      <c r="G72" s="25">
        <f t="shared" si="5"/>
        <v>20000</v>
      </c>
    </row>
    <row r="73" spans="1:7" x14ac:dyDescent="0.2">
      <c r="A73" s="10" t="str">
        <f t="shared" si="4"/>
        <v>Cricket pitches</v>
      </c>
      <c r="B73" s="9"/>
      <c r="C73" s="9" t="s">
        <v>386</v>
      </c>
      <c r="D73" s="37" t="s">
        <v>16</v>
      </c>
      <c r="E73" s="29">
        <v>8000</v>
      </c>
      <c r="F73" s="23"/>
      <c r="G73" s="25">
        <f t="shared" si="5"/>
        <v>8000</v>
      </c>
    </row>
    <row r="74" spans="1:7" x14ac:dyDescent="0.2">
      <c r="A74" s="10" t="str">
        <f t="shared" si="4"/>
        <v>Light Towers</v>
      </c>
      <c r="B74" s="9"/>
      <c r="C74" s="9"/>
      <c r="D74" s="37" t="s">
        <v>2</v>
      </c>
      <c r="E74" s="29"/>
      <c r="F74" s="23"/>
      <c r="G74" s="25">
        <f t="shared" si="5"/>
        <v>0</v>
      </c>
    </row>
    <row r="75" spans="1:7" x14ac:dyDescent="0.2">
      <c r="A75" s="10" t="str">
        <f t="shared" si="4"/>
        <v>Fences</v>
      </c>
      <c r="B75" s="9"/>
      <c r="C75" s="9"/>
      <c r="D75" s="37" t="s">
        <v>2</v>
      </c>
      <c r="E75" s="29"/>
      <c r="F75" s="23"/>
      <c r="G75" s="25">
        <f t="shared" si="5"/>
        <v>0</v>
      </c>
    </row>
    <row r="76" spans="1:7" x14ac:dyDescent="0.2">
      <c r="A76" s="10" t="str">
        <f t="shared" si="4"/>
        <v>Score Board</v>
      </c>
      <c r="B76" s="9"/>
      <c r="C76" s="9"/>
      <c r="D76" s="37" t="s">
        <v>2</v>
      </c>
      <c r="E76" s="29"/>
      <c r="F76" s="23"/>
      <c r="G76" s="25">
        <f t="shared" si="5"/>
        <v>0</v>
      </c>
    </row>
    <row r="77" spans="1:7" x14ac:dyDescent="0.2">
      <c r="A77" s="10" t="str">
        <f t="shared" si="4"/>
        <v>Carparking</v>
      </c>
      <c r="B77" s="9"/>
      <c r="C77" s="9"/>
      <c r="D77" s="37" t="s">
        <v>2</v>
      </c>
      <c r="E77" s="29"/>
      <c r="F77" s="23"/>
      <c r="G77" s="25">
        <f t="shared" si="5"/>
        <v>0</v>
      </c>
    </row>
    <row r="78" spans="1:7" x14ac:dyDescent="0.2">
      <c r="A78" s="10" t="str">
        <f t="shared" si="4"/>
        <v>Surrounding vegetation</v>
      </c>
      <c r="B78" s="9"/>
      <c r="C78" s="9"/>
      <c r="D78" s="37"/>
      <c r="E78" s="29"/>
      <c r="F78" s="23"/>
      <c r="G78" s="25">
        <f t="shared" si="5"/>
        <v>0</v>
      </c>
    </row>
    <row r="79" spans="1:7" x14ac:dyDescent="0.2">
      <c r="A79" s="10" t="str">
        <f t="shared" si="4"/>
        <v>Carpark</v>
      </c>
      <c r="B79" s="9"/>
      <c r="C79" s="9"/>
      <c r="D79" s="37"/>
      <c r="E79" s="30"/>
      <c r="F79" s="23"/>
      <c r="G79" s="25">
        <f t="shared" si="5"/>
        <v>0</v>
      </c>
    </row>
    <row r="80" spans="1:7" ht="25.5" customHeight="1" x14ac:dyDescent="0.2">
      <c r="A80" s="10" t="str">
        <f t="shared" si="4"/>
        <v>Other??</v>
      </c>
      <c r="B80" s="9"/>
      <c r="C80" s="9"/>
      <c r="D80" s="37"/>
      <c r="E80" s="30"/>
      <c r="F80" s="23"/>
      <c r="G80" s="25">
        <f t="shared" si="5"/>
        <v>0</v>
      </c>
    </row>
    <row r="81" spans="1:7" ht="15.75" thickBot="1" x14ac:dyDescent="0.25">
      <c r="A81" s="43"/>
      <c r="B81" s="44"/>
      <c r="C81" s="44"/>
      <c r="D81" s="45"/>
      <c r="E81" s="46">
        <f>SUM(E70:E80)</f>
        <v>78000</v>
      </c>
      <c r="F81" s="46">
        <f>SUM(F70:F80)</f>
        <v>150000</v>
      </c>
      <c r="G81" s="46">
        <f>SUM(G70:G80)</f>
        <v>228000</v>
      </c>
    </row>
    <row r="82" spans="1:7" ht="15.75" thickTop="1" x14ac:dyDescent="0.25">
      <c r="A82" s="109">
        <f>A68+1</f>
        <v>5</v>
      </c>
      <c r="B82" s="136" t="s">
        <v>116</v>
      </c>
      <c r="C82" s="138"/>
      <c r="D82" s="136"/>
      <c r="E82" s="137"/>
      <c r="F82" s="137"/>
      <c r="G82" s="138"/>
    </row>
    <row r="83" spans="1:7" x14ac:dyDescent="0.2">
      <c r="A83" s="7" t="s">
        <v>12</v>
      </c>
      <c r="B83" s="7" t="s">
        <v>13</v>
      </c>
      <c r="C83" s="8" t="s">
        <v>14</v>
      </c>
      <c r="D83" s="15" t="s">
        <v>9</v>
      </c>
      <c r="E83" s="21" t="s">
        <v>10</v>
      </c>
      <c r="F83" s="22" t="s">
        <v>8</v>
      </c>
      <c r="G83" s="22" t="s">
        <v>4</v>
      </c>
    </row>
    <row r="84" spans="1:7" ht="24" x14ac:dyDescent="0.2">
      <c r="A84" s="10" t="str">
        <f t="shared" ref="A84:A94" si="6">A70</f>
        <v>Ground (cricket, football, soccer pitch etc)</v>
      </c>
      <c r="B84" s="9"/>
      <c r="C84" s="9" t="s">
        <v>370</v>
      </c>
      <c r="D84" s="39" t="s">
        <v>15</v>
      </c>
      <c r="E84" s="23">
        <v>70000</v>
      </c>
      <c r="F84" s="24"/>
      <c r="G84" s="25">
        <f>SUM(E84:F84)</f>
        <v>70000</v>
      </c>
    </row>
    <row r="85" spans="1:7" x14ac:dyDescent="0.2">
      <c r="A85" s="10" t="str">
        <f t="shared" si="6"/>
        <v>Irrigation system</v>
      </c>
      <c r="B85" s="9"/>
      <c r="C85" s="9" t="s">
        <v>368</v>
      </c>
      <c r="D85" s="39" t="s">
        <v>15</v>
      </c>
      <c r="E85" s="23"/>
      <c r="F85" s="24">
        <v>120000</v>
      </c>
      <c r="G85" s="25">
        <f>SUM(E85:F85)</f>
        <v>120000</v>
      </c>
    </row>
    <row r="86" spans="1:7" x14ac:dyDescent="0.2">
      <c r="A86" s="10" t="str">
        <f t="shared" si="6"/>
        <v>Cricket Nets</v>
      </c>
      <c r="B86" s="9"/>
      <c r="C86" s="9"/>
      <c r="D86" s="39" t="s">
        <v>2</v>
      </c>
      <c r="E86" s="23"/>
      <c r="F86" s="24"/>
      <c r="G86" s="25">
        <f>SUM(E86:F86)</f>
        <v>0</v>
      </c>
    </row>
    <row r="87" spans="1:7" x14ac:dyDescent="0.2">
      <c r="A87" s="10" t="str">
        <f t="shared" si="6"/>
        <v>Cricket pitches</v>
      </c>
      <c r="B87" s="9"/>
      <c r="C87" s="9"/>
      <c r="D87" s="39" t="s">
        <v>2</v>
      </c>
      <c r="E87" s="23"/>
      <c r="F87" s="24"/>
      <c r="G87" s="25">
        <f>SUM(E87:F87)</f>
        <v>0</v>
      </c>
    </row>
    <row r="88" spans="1:7" x14ac:dyDescent="0.2">
      <c r="A88" s="10" t="str">
        <f t="shared" si="6"/>
        <v>Light Towers</v>
      </c>
      <c r="B88" s="9"/>
      <c r="C88" s="9"/>
      <c r="D88" s="39" t="s">
        <v>2</v>
      </c>
      <c r="E88" s="23"/>
      <c r="F88" s="24"/>
      <c r="G88" s="25">
        <f t="shared" ref="G88:G94" si="7">SUM(E88:F88)</f>
        <v>0</v>
      </c>
    </row>
    <row r="89" spans="1:7" x14ac:dyDescent="0.2">
      <c r="A89" s="10" t="str">
        <f t="shared" si="6"/>
        <v>Fences</v>
      </c>
      <c r="B89" s="9"/>
      <c r="C89" s="9"/>
      <c r="D89" s="39" t="s">
        <v>2</v>
      </c>
      <c r="E89" s="23"/>
      <c r="F89" s="24"/>
      <c r="G89" s="25">
        <f t="shared" si="7"/>
        <v>0</v>
      </c>
    </row>
    <row r="90" spans="1:7" x14ac:dyDescent="0.2">
      <c r="A90" s="10" t="str">
        <f t="shared" si="6"/>
        <v>Score Board</v>
      </c>
      <c r="B90" s="9"/>
      <c r="C90" s="9"/>
      <c r="D90" s="39" t="s">
        <v>2</v>
      </c>
      <c r="E90" s="23"/>
      <c r="F90" s="24"/>
      <c r="G90" s="25">
        <f t="shared" si="7"/>
        <v>0</v>
      </c>
    </row>
    <row r="91" spans="1:7" x14ac:dyDescent="0.2">
      <c r="A91" s="10" t="str">
        <f t="shared" si="6"/>
        <v>Carparking</v>
      </c>
      <c r="B91" s="9"/>
      <c r="C91" s="9"/>
      <c r="D91" s="39" t="s">
        <v>2</v>
      </c>
      <c r="E91" s="23"/>
      <c r="F91" s="24"/>
      <c r="G91" s="25">
        <f t="shared" si="7"/>
        <v>0</v>
      </c>
    </row>
    <row r="92" spans="1:7" x14ac:dyDescent="0.2">
      <c r="A92" s="10" t="str">
        <f t="shared" si="6"/>
        <v>Surrounding vegetation</v>
      </c>
      <c r="B92" s="9"/>
      <c r="C92" s="9"/>
      <c r="D92" s="39"/>
      <c r="E92" s="23"/>
      <c r="F92" s="24"/>
      <c r="G92" s="25">
        <f t="shared" si="7"/>
        <v>0</v>
      </c>
    </row>
    <row r="93" spans="1:7" x14ac:dyDescent="0.2">
      <c r="A93" s="10" t="str">
        <f t="shared" si="6"/>
        <v>Carpark</v>
      </c>
      <c r="B93" s="9"/>
      <c r="C93" s="9"/>
      <c r="D93" s="39"/>
      <c r="E93" s="23"/>
      <c r="F93" s="24"/>
      <c r="G93" s="25">
        <f t="shared" si="7"/>
        <v>0</v>
      </c>
    </row>
    <row r="94" spans="1:7" x14ac:dyDescent="0.2">
      <c r="A94" s="10" t="str">
        <f t="shared" si="6"/>
        <v>Other??</v>
      </c>
      <c r="B94" s="9"/>
      <c r="C94" s="9"/>
      <c r="D94" s="39"/>
      <c r="E94" s="23"/>
      <c r="F94" s="24"/>
      <c r="G94" s="25">
        <f t="shared" si="7"/>
        <v>0</v>
      </c>
    </row>
    <row r="95" spans="1:7" ht="15.75" thickBot="1" x14ac:dyDescent="0.25">
      <c r="A95" s="43"/>
      <c r="B95" s="44"/>
      <c r="C95" s="44"/>
      <c r="D95" s="45"/>
      <c r="E95" s="46">
        <f>SUM(E84:E94)</f>
        <v>70000</v>
      </c>
      <c r="F95" s="46">
        <f>SUM(F84:F94)</f>
        <v>120000</v>
      </c>
      <c r="G95" s="46">
        <f>SUM(G84:G94)</f>
        <v>190000</v>
      </c>
    </row>
    <row r="96" spans="1:7" ht="15.75" thickTop="1" x14ac:dyDescent="0.25">
      <c r="A96" s="109">
        <f>A82+1</f>
        <v>6</v>
      </c>
      <c r="B96" s="136" t="s">
        <v>117</v>
      </c>
      <c r="C96" s="138"/>
      <c r="D96" s="136"/>
      <c r="E96" s="137"/>
      <c r="F96" s="137"/>
      <c r="G96" s="138"/>
    </row>
    <row r="97" spans="1:7" x14ac:dyDescent="0.2">
      <c r="A97" s="4" t="s">
        <v>12</v>
      </c>
      <c r="B97" s="7" t="s">
        <v>13</v>
      </c>
      <c r="C97" s="8" t="s">
        <v>14</v>
      </c>
      <c r="D97" s="15" t="s">
        <v>9</v>
      </c>
      <c r="E97" s="21" t="s">
        <v>10</v>
      </c>
      <c r="F97" s="22" t="s">
        <v>8</v>
      </c>
      <c r="G97" s="22" t="s">
        <v>4</v>
      </c>
    </row>
    <row r="98" spans="1:7" ht="24" x14ac:dyDescent="0.2">
      <c r="A98" s="10" t="str">
        <f t="shared" ref="A98:A108" si="8">A84</f>
        <v>Ground (cricket, football, soccer pitch etc)</v>
      </c>
      <c r="B98" s="9"/>
      <c r="C98" s="9" t="s">
        <v>387</v>
      </c>
      <c r="D98" s="37" t="s">
        <v>16</v>
      </c>
      <c r="E98" s="28">
        <v>30000</v>
      </c>
      <c r="F98" s="23"/>
      <c r="G98" s="25">
        <f t="shared" ref="G98:G108" si="9">SUM(E98:F98)</f>
        <v>30000</v>
      </c>
    </row>
    <row r="99" spans="1:7" x14ac:dyDescent="0.2">
      <c r="A99" s="10" t="str">
        <f t="shared" si="8"/>
        <v>Irrigation system</v>
      </c>
      <c r="B99" s="9"/>
      <c r="C99" s="9"/>
      <c r="D99" s="37" t="s">
        <v>2</v>
      </c>
      <c r="E99" s="28"/>
      <c r="F99" s="23"/>
      <c r="G99" s="25">
        <f t="shared" si="9"/>
        <v>0</v>
      </c>
    </row>
    <row r="100" spans="1:7" x14ac:dyDescent="0.2">
      <c r="A100" s="10" t="str">
        <f t="shared" si="8"/>
        <v>Cricket Nets</v>
      </c>
      <c r="B100" s="9"/>
      <c r="C100" s="9"/>
      <c r="D100" s="37" t="s">
        <v>2</v>
      </c>
      <c r="E100" s="28"/>
      <c r="F100" s="23"/>
      <c r="G100" s="25">
        <f t="shared" si="9"/>
        <v>0</v>
      </c>
    </row>
    <row r="101" spans="1:7" x14ac:dyDescent="0.2">
      <c r="A101" s="10" t="str">
        <f t="shared" si="8"/>
        <v>Cricket pitches</v>
      </c>
      <c r="B101" s="9"/>
      <c r="C101" s="9"/>
      <c r="D101" s="37" t="s">
        <v>2</v>
      </c>
      <c r="E101" s="28"/>
      <c r="F101" s="23"/>
      <c r="G101" s="25">
        <f t="shared" si="9"/>
        <v>0</v>
      </c>
    </row>
    <row r="102" spans="1:7" x14ac:dyDescent="0.2">
      <c r="A102" s="10" t="str">
        <f t="shared" si="8"/>
        <v>Light Towers</v>
      </c>
      <c r="B102" s="9"/>
      <c r="C102" s="9"/>
      <c r="D102" s="37" t="s">
        <v>2</v>
      </c>
      <c r="E102" s="28"/>
      <c r="F102" s="23"/>
      <c r="G102" s="25">
        <f t="shared" si="9"/>
        <v>0</v>
      </c>
    </row>
    <row r="103" spans="1:7" x14ac:dyDescent="0.2">
      <c r="A103" s="10" t="str">
        <f t="shared" si="8"/>
        <v>Fences</v>
      </c>
      <c r="B103" s="9"/>
      <c r="C103" s="9" t="s">
        <v>388</v>
      </c>
      <c r="D103" s="37" t="s">
        <v>17</v>
      </c>
      <c r="E103" s="28">
        <v>5000</v>
      </c>
      <c r="F103" s="23"/>
      <c r="G103" s="25">
        <f t="shared" si="9"/>
        <v>5000</v>
      </c>
    </row>
    <row r="104" spans="1:7" ht="16.5" customHeight="1" x14ac:dyDescent="0.2">
      <c r="A104" s="10" t="str">
        <f t="shared" si="8"/>
        <v>Score Board</v>
      </c>
      <c r="B104" s="9"/>
      <c r="C104" s="9"/>
      <c r="D104" s="37" t="s">
        <v>2</v>
      </c>
      <c r="E104" s="28"/>
      <c r="F104" s="23"/>
      <c r="G104" s="25">
        <f t="shared" si="9"/>
        <v>0</v>
      </c>
    </row>
    <row r="105" spans="1:7" x14ac:dyDescent="0.2">
      <c r="A105" s="10" t="str">
        <f t="shared" si="8"/>
        <v>Carparking</v>
      </c>
      <c r="B105" s="9"/>
      <c r="C105" s="9" t="s">
        <v>422</v>
      </c>
      <c r="D105" s="37" t="s">
        <v>17</v>
      </c>
      <c r="E105" s="28"/>
      <c r="F105" s="23">
        <v>45000</v>
      </c>
      <c r="G105" s="25">
        <f t="shared" si="9"/>
        <v>45000</v>
      </c>
    </row>
    <row r="106" spans="1:7" x14ac:dyDescent="0.2">
      <c r="A106" s="10" t="str">
        <f t="shared" si="8"/>
        <v>Surrounding vegetation</v>
      </c>
      <c r="B106" s="9"/>
      <c r="C106" s="9"/>
      <c r="D106" s="18"/>
      <c r="E106" s="28"/>
      <c r="F106" s="23"/>
      <c r="G106" s="25">
        <f t="shared" si="9"/>
        <v>0</v>
      </c>
    </row>
    <row r="107" spans="1:7" x14ac:dyDescent="0.2">
      <c r="A107" s="10" t="str">
        <f t="shared" si="8"/>
        <v>Carpark</v>
      </c>
      <c r="B107" s="9"/>
      <c r="C107" s="9"/>
      <c r="D107" s="18"/>
      <c r="E107" s="28"/>
      <c r="F107" s="23"/>
      <c r="G107" s="25">
        <f t="shared" si="9"/>
        <v>0</v>
      </c>
    </row>
    <row r="108" spans="1:7" x14ac:dyDescent="0.2">
      <c r="A108" s="10" t="str">
        <f t="shared" si="8"/>
        <v>Other??</v>
      </c>
      <c r="B108" s="9"/>
      <c r="C108" s="9"/>
      <c r="D108" s="18"/>
      <c r="E108" s="28"/>
      <c r="F108" s="23"/>
      <c r="G108" s="25">
        <f t="shared" si="9"/>
        <v>0</v>
      </c>
    </row>
    <row r="109" spans="1:7" ht="15.75" thickBot="1" x14ac:dyDescent="0.25">
      <c r="A109" s="43"/>
      <c r="B109" s="44"/>
      <c r="C109" s="44"/>
      <c r="D109" s="45"/>
      <c r="E109" s="46">
        <f>SUM(E98:E108)</f>
        <v>35000</v>
      </c>
      <c r="F109" s="46">
        <f>SUM(F98:F108)</f>
        <v>45000</v>
      </c>
      <c r="G109" s="46">
        <f>SUM(G98:G108)</f>
        <v>80000</v>
      </c>
    </row>
    <row r="110" spans="1:7" ht="15.75" thickTop="1" x14ac:dyDescent="0.25">
      <c r="A110" s="109">
        <f>A96+1</f>
        <v>7</v>
      </c>
      <c r="B110" s="139" t="s">
        <v>118</v>
      </c>
      <c r="C110" s="140"/>
      <c r="D110" s="136"/>
      <c r="E110" s="137"/>
      <c r="F110" s="137"/>
      <c r="G110" s="138"/>
    </row>
    <row r="111" spans="1:7" x14ac:dyDescent="0.2">
      <c r="A111" s="4" t="s">
        <v>12</v>
      </c>
      <c r="B111" s="7" t="s">
        <v>13</v>
      </c>
      <c r="C111" s="8" t="s">
        <v>14</v>
      </c>
      <c r="D111" s="15" t="s">
        <v>9</v>
      </c>
      <c r="E111" s="21" t="s">
        <v>10</v>
      </c>
      <c r="F111" s="22" t="s">
        <v>8</v>
      </c>
      <c r="G111" s="22" t="s">
        <v>4</v>
      </c>
    </row>
    <row r="112" spans="1:7" ht="24" x14ac:dyDescent="0.2">
      <c r="A112" s="10" t="str">
        <f t="shared" ref="A112:A122" si="10">A98</f>
        <v>Ground (cricket, football, soccer pitch etc)</v>
      </c>
      <c r="B112" s="9"/>
      <c r="C112" s="9" t="s">
        <v>372</v>
      </c>
      <c r="D112" s="37" t="s">
        <v>15</v>
      </c>
      <c r="E112" s="28">
        <v>50000</v>
      </c>
      <c r="F112" s="23"/>
      <c r="G112" s="25">
        <f t="shared" ref="G112:G122" si="11">SUM(E112:F112)</f>
        <v>50000</v>
      </c>
    </row>
    <row r="113" spans="1:7" x14ac:dyDescent="0.2">
      <c r="A113" s="10" t="str">
        <f t="shared" si="10"/>
        <v>Irrigation system</v>
      </c>
      <c r="B113" s="9"/>
      <c r="C113" s="9" t="s">
        <v>368</v>
      </c>
      <c r="D113" s="37" t="s">
        <v>15</v>
      </c>
      <c r="E113" s="28"/>
      <c r="F113" s="23">
        <v>350000</v>
      </c>
      <c r="G113" s="25">
        <f>SUM(E113:F113)</f>
        <v>350000</v>
      </c>
    </row>
    <row r="114" spans="1:7" x14ac:dyDescent="0.2">
      <c r="A114" s="10" t="str">
        <f t="shared" si="10"/>
        <v>Cricket Nets</v>
      </c>
      <c r="B114" s="9"/>
      <c r="C114" s="9"/>
      <c r="D114" s="37" t="s">
        <v>2</v>
      </c>
      <c r="E114" s="28"/>
      <c r="F114" s="23"/>
      <c r="G114" s="25">
        <f t="shared" si="11"/>
        <v>0</v>
      </c>
    </row>
    <row r="115" spans="1:7" x14ac:dyDescent="0.2">
      <c r="A115" s="10" t="str">
        <f t="shared" si="10"/>
        <v>Cricket pitches</v>
      </c>
      <c r="B115" s="9"/>
      <c r="C115" s="9"/>
      <c r="D115" s="37" t="s">
        <v>2</v>
      </c>
      <c r="E115" s="28"/>
      <c r="F115" s="23"/>
      <c r="G115" s="25">
        <f t="shared" si="11"/>
        <v>0</v>
      </c>
    </row>
    <row r="116" spans="1:7" x14ac:dyDescent="0.2">
      <c r="A116" s="10" t="str">
        <f t="shared" si="10"/>
        <v>Light Towers</v>
      </c>
      <c r="B116" s="9"/>
      <c r="C116" s="9" t="s">
        <v>417</v>
      </c>
      <c r="D116" s="37" t="s">
        <v>15</v>
      </c>
      <c r="E116" s="28"/>
      <c r="F116" s="23">
        <v>250000</v>
      </c>
      <c r="G116" s="25">
        <f t="shared" si="11"/>
        <v>250000</v>
      </c>
    </row>
    <row r="117" spans="1:7" x14ac:dyDescent="0.2">
      <c r="A117" s="10" t="str">
        <f t="shared" si="10"/>
        <v>Fences</v>
      </c>
      <c r="B117" s="9"/>
      <c r="C117" s="9"/>
      <c r="D117" s="37" t="s">
        <v>2</v>
      </c>
      <c r="E117" s="28"/>
      <c r="F117" s="23"/>
      <c r="G117" s="25">
        <f t="shared" si="11"/>
        <v>0</v>
      </c>
    </row>
    <row r="118" spans="1:7" x14ac:dyDescent="0.2">
      <c r="A118" s="10" t="str">
        <f t="shared" si="10"/>
        <v>Score Board</v>
      </c>
      <c r="B118" s="9"/>
      <c r="C118" s="9"/>
      <c r="D118" s="37" t="s">
        <v>2</v>
      </c>
      <c r="E118" s="28"/>
      <c r="F118" s="23"/>
      <c r="G118" s="25">
        <f t="shared" si="11"/>
        <v>0</v>
      </c>
    </row>
    <row r="119" spans="1:7" x14ac:dyDescent="0.2">
      <c r="A119" s="10" t="str">
        <f t="shared" si="10"/>
        <v>Carparking</v>
      </c>
      <c r="B119" s="9"/>
      <c r="C119" s="9" t="s">
        <v>389</v>
      </c>
      <c r="D119" s="37" t="s">
        <v>17</v>
      </c>
      <c r="E119" s="28"/>
      <c r="F119" s="23">
        <v>20000</v>
      </c>
      <c r="G119" s="25">
        <f t="shared" si="11"/>
        <v>20000</v>
      </c>
    </row>
    <row r="120" spans="1:7" x14ac:dyDescent="0.2">
      <c r="A120" s="10" t="str">
        <f t="shared" si="10"/>
        <v>Surrounding vegetation</v>
      </c>
      <c r="B120" s="9"/>
      <c r="C120" s="9"/>
      <c r="D120" s="18"/>
      <c r="E120" s="28"/>
      <c r="F120" s="23"/>
      <c r="G120" s="25">
        <f t="shared" si="11"/>
        <v>0</v>
      </c>
    </row>
    <row r="121" spans="1:7" x14ac:dyDescent="0.2">
      <c r="A121" s="10" t="str">
        <f t="shared" si="10"/>
        <v>Carpark</v>
      </c>
      <c r="B121" s="9"/>
      <c r="C121" s="9"/>
      <c r="D121" s="18"/>
      <c r="E121" s="28"/>
      <c r="F121" s="23"/>
      <c r="G121" s="25">
        <f t="shared" si="11"/>
        <v>0</v>
      </c>
    </row>
    <row r="122" spans="1:7" x14ac:dyDescent="0.2">
      <c r="A122" s="10" t="str">
        <f t="shared" si="10"/>
        <v>Other??</v>
      </c>
      <c r="B122" s="9"/>
      <c r="C122" s="9"/>
      <c r="D122" s="18"/>
      <c r="E122" s="28"/>
      <c r="F122" s="23"/>
      <c r="G122" s="25">
        <f t="shared" si="11"/>
        <v>0</v>
      </c>
    </row>
    <row r="123" spans="1:7" ht="15.75" thickBot="1" x14ac:dyDescent="0.25">
      <c r="A123" s="43"/>
      <c r="B123" s="44"/>
      <c r="C123" s="44"/>
      <c r="D123" s="45"/>
      <c r="E123" s="46">
        <f>SUM(E112:E122)</f>
        <v>50000</v>
      </c>
      <c r="F123" s="46">
        <f>SUM(F112:F122)</f>
        <v>620000</v>
      </c>
      <c r="G123" s="46">
        <f>SUM(G112:G122)</f>
        <v>670000</v>
      </c>
    </row>
    <row r="124" spans="1:7" ht="15.75" thickTop="1" x14ac:dyDescent="0.25">
      <c r="A124" s="109">
        <f>A110+1</f>
        <v>8</v>
      </c>
      <c r="B124" s="136" t="s">
        <v>119</v>
      </c>
      <c r="C124" s="138"/>
      <c r="D124" s="136"/>
      <c r="E124" s="137"/>
      <c r="F124" s="137"/>
      <c r="G124" s="138"/>
    </row>
    <row r="125" spans="1:7" x14ac:dyDescent="0.2">
      <c r="A125" s="4" t="s">
        <v>12</v>
      </c>
      <c r="B125" s="7" t="s">
        <v>13</v>
      </c>
      <c r="C125" s="8" t="s">
        <v>14</v>
      </c>
      <c r="D125" s="15" t="s">
        <v>9</v>
      </c>
      <c r="E125" s="21" t="s">
        <v>10</v>
      </c>
      <c r="F125" s="22" t="s">
        <v>8</v>
      </c>
      <c r="G125" s="22" t="s">
        <v>4</v>
      </c>
    </row>
    <row r="126" spans="1:7" ht="24" x14ac:dyDescent="0.2">
      <c r="A126" s="10" t="str">
        <f t="shared" ref="A126:A136" si="12">A112</f>
        <v>Ground (cricket, football, soccer pitch etc)</v>
      </c>
      <c r="B126" s="9"/>
      <c r="C126" s="9" t="s">
        <v>369</v>
      </c>
      <c r="D126" s="40" t="s">
        <v>15</v>
      </c>
      <c r="E126" s="28">
        <v>50000</v>
      </c>
      <c r="F126" s="23"/>
      <c r="G126" s="25">
        <f t="shared" ref="G126:G136" si="13">SUM(E126:F126)</f>
        <v>50000</v>
      </c>
    </row>
    <row r="127" spans="1:7" x14ac:dyDescent="0.2">
      <c r="A127" s="10" t="str">
        <f t="shared" si="12"/>
        <v>Irrigation system</v>
      </c>
      <c r="B127" s="9"/>
      <c r="C127" s="9"/>
      <c r="D127" s="40" t="s">
        <v>2</v>
      </c>
      <c r="E127" s="28"/>
      <c r="F127" s="23"/>
      <c r="G127" s="25">
        <f t="shared" si="13"/>
        <v>0</v>
      </c>
    </row>
    <row r="128" spans="1:7" x14ac:dyDescent="0.2">
      <c r="A128" s="10" t="str">
        <f t="shared" si="12"/>
        <v>Cricket Nets</v>
      </c>
      <c r="B128" s="9"/>
      <c r="C128" s="9"/>
      <c r="D128" s="40" t="s">
        <v>2</v>
      </c>
      <c r="E128" s="28"/>
      <c r="F128" s="23"/>
      <c r="G128" s="25">
        <f t="shared" si="13"/>
        <v>0</v>
      </c>
    </row>
    <row r="129" spans="1:7" x14ac:dyDescent="0.2">
      <c r="A129" s="10" t="str">
        <f t="shared" si="12"/>
        <v>Cricket pitches</v>
      </c>
      <c r="B129" s="9"/>
      <c r="C129" s="9"/>
      <c r="D129" s="40" t="s">
        <v>2</v>
      </c>
      <c r="E129" s="28"/>
      <c r="F129" s="23"/>
      <c r="G129" s="25">
        <f t="shared" si="13"/>
        <v>0</v>
      </c>
    </row>
    <row r="130" spans="1:7" x14ac:dyDescent="0.2">
      <c r="A130" s="10" t="str">
        <f t="shared" si="12"/>
        <v>Light Towers</v>
      </c>
      <c r="B130" s="9"/>
      <c r="C130" s="9"/>
      <c r="D130" s="40" t="s">
        <v>2</v>
      </c>
      <c r="E130" s="28"/>
      <c r="F130" s="23"/>
      <c r="G130" s="25">
        <f t="shared" si="13"/>
        <v>0</v>
      </c>
    </row>
    <row r="131" spans="1:7" x14ac:dyDescent="0.2">
      <c r="A131" s="10" t="str">
        <f t="shared" si="12"/>
        <v>Fences</v>
      </c>
      <c r="B131" s="9"/>
      <c r="C131" s="9"/>
      <c r="D131" s="40" t="s">
        <v>2</v>
      </c>
      <c r="E131" s="28"/>
      <c r="F131" s="23"/>
      <c r="G131" s="25">
        <f t="shared" si="13"/>
        <v>0</v>
      </c>
    </row>
    <row r="132" spans="1:7" x14ac:dyDescent="0.2">
      <c r="A132" s="10" t="str">
        <f t="shared" si="12"/>
        <v>Score Board</v>
      </c>
      <c r="B132" s="9"/>
      <c r="C132" s="9"/>
      <c r="D132" s="40" t="s">
        <v>2</v>
      </c>
      <c r="E132" s="28"/>
      <c r="F132" s="23"/>
      <c r="G132" s="25">
        <f t="shared" si="13"/>
        <v>0</v>
      </c>
    </row>
    <row r="133" spans="1:7" x14ac:dyDescent="0.2">
      <c r="A133" s="10" t="str">
        <f t="shared" si="12"/>
        <v>Carparking</v>
      </c>
      <c r="B133" s="9"/>
      <c r="C133" s="9" t="s">
        <v>423</v>
      </c>
      <c r="D133" s="40" t="s">
        <v>16</v>
      </c>
      <c r="E133" s="28"/>
      <c r="F133" s="23">
        <v>25000</v>
      </c>
      <c r="G133" s="25">
        <f t="shared" si="13"/>
        <v>25000</v>
      </c>
    </row>
    <row r="134" spans="1:7" x14ac:dyDescent="0.2">
      <c r="A134" s="10" t="str">
        <f t="shared" si="12"/>
        <v>Surrounding vegetation</v>
      </c>
      <c r="B134" s="9"/>
      <c r="C134" s="9"/>
      <c r="D134" s="19"/>
      <c r="E134" s="28"/>
      <c r="F134" s="23"/>
      <c r="G134" s="25">
        <f t="shared" si="13"/>
        <v>0</v>
      </c>
    </row>
    <row r="135" spans="1:7" x14ac:dyDescent="0.2">
      <c r="A135" s="10" t="str">
        <f t="shared" si="12"/>
        <v>Carpark</v>
      </c>
      <c r="B135" s="9"/>
      <c r="C135" s="9"/>
      <c r="D135" s="19"/>
      <c r="E135" s="28"/>
      <c r="F135" s="23"/>
      <c r="G135" s="25">
        <f t="shared" si="13"/>
        <v>0</v>
      </c>
    </row>
    <row r="136" spans="1:7" x14ac:dyDescent="0.2">
      <c r="A136" s="10" t="str">
        <f t="shared" si="12"/>
        <v>Other??</v>
      </c>
      <c r="B136" s="9"/>
      <c r="C136" s="9"/>
      <c r="D136" s="19"/>
      <c r="E136" s="28"/>
      <c r="F136" s="23"/>
      <c r="G136" s="25">
        <f t="shared" si="13"/>
        <v>0</v>
      </c>
    </row>
    <row r="137" spans="1:7" ht="15.75" thickBot="1" x14ac:dyDescent="0.25">
      <c r="A137" s="43"/>
      <c r="B137" s="44"/>
      <c r="C137" s="44"/>
      <c r="D137" s="45"/>
      <c r="E137" s="46">
        <f>SUM(E126:E136)</f>
        <v>50000</v>
      </c>
      <c r="F137" s="46">
        <f>SUM(F126:F136)</f>
        <v>25000</v>
      </c>
      <c r="G137" s="46">
        <f>SUM(G126:G136)</f>
        <v>75000</v>
      </c>
    </row>
    <row r="138" spans="1:7" ht="15.75" thickTop="1" x14ac:dyDescent="0.25">
      <c r="A138" s="109">
        <f>A124+1</f>
        <v>9</v>
      </c>
      <c r="B138" s="139" t="s">
        <v>120</v>
      </c>
      <c r="C138" s="140"/>
      <c r="D138" s="136"/>
      <c r="E138" s="137"/>
      <c r="F138" s="137"/>
      <c r="G138" s="138"/>
    </row>
    <row r="139" spans="1:7" x14ac:dyDescent="0.2">
      <c r="A139" s="4" t="s">
        <v>12</v>
      </c>
      <c r="B139" s="7" t="s">
        <v>13</v>
      </c>
      <c r="C139" s="8" t="s">
        <v>14</v>
      </c>
      <c r="D139" s="15" t="s">
        <v>9</v>
      </c>
      <c r="E139" s="21" t="s">
        <v>10</v>
      </c>
      <c r="F139" s="22" t="s">
        <v>8</v>
      </c>
      <c r="G139" s="22" t="s">
        <v>4</v>
      </c>
    </row>
    <row r="140" spans="1:7" ht="24" x14ac:dyDescent="0.2">
      <c r="A140" s="10" t="str">
        <f t="shared" ref="A140:A150" si="14">A126</f>
        <v>Ground (cricket, football, soccer pitch etc)</v>
      </c>
      <c r="B140" s="9"/>
      <c r="C140" s="9" t="s">
        <v>372</v>
      </c>
      <c r="D140" s="40" t="s">
        <v>17</v>
      </c>
      <c r="E140" s="28">
        <v>25000</v>
      </c>
      <c r="F140" s="23"/>
      <c r="G140" s="25">
        <f t="shared" ref="G140:G150" si="15">SUM(E140:F140)</f>
        <v>25000</v>
      </c>
    </row>
    <row r="141" spans="1:7" x14ac:dyDescent="0.2">
      <c r="A141" s="10" t="str">
        <f t="shared" si="14"/>
        <v>Irrigation system</v>
      </c>
      <c r="B141" s="9"/>
      <c r="C141" s="9"/>
      <c r="D141" s="40" t="s">
        <v>2</v>
      </c>
      <c r="E141" s="28"/>
      <c r="F141" s="23"/>
      <c r="G141" s="25">
        <f t="shared" si="15"/>
        <v>0</v>
      </c>
    </row>
    <row r="142" spans="1:7" x14ac:dyDescent="0.2">
      <c r="A142" s="10" t="str">
        <f t="shared" si="14"/>
        <v>Cricket Nets</v>
      </c>
      <c r="B142" s="9"/>
      <c r="C142" s="9"/>
      <c r="D142" s="40" t="s">
        <v>2</v>
      </c>
      <c r="E142" s="28"/>
      <c r="F142" s="23"/>
      <c r="G142" s="25">
        <f t="shared" si="15"/>
        <v>0</v>
      </c>
    </row>
    <row r="143" spans="1:7" x14ac:dyDescent="0.2">
      <c r="A143" s="10" t="str">
        <f t="shared" si="14"/>
        <v>Cricket pitches</v>
      </c>
      <c r="B143" s="9"/>
      <c r="C143" s="9" t="s">
        <v>390</v>
      </c>
      <c r="D143" s="40" t="s">
        <v>16</v>
      </c>
      <c r="E143" s="28">
        <v>20000</v>
      </c>
      <c r="F143" s="23"/>
      <c r="G143" s="25">
        <f t="shared" si="15"/>
        <v>20000</v>
      </c>
    </row>
    <row r="144" spans="1:7" x14ac:dyDescent="0.2">
      <c r="A144" s="10" t="str">
        <f t="shared" si="14"/>
        <v>Light Towers</v>
      </c>
      <c r="B144" s="9"/>
      <c r="C144" s="9"/>
      <c r="D144" s="40" t="s">
        <v>2</v>
      </c>
      <c r="E144" s="28"/>
      <c r="F144" s="23"/>
      <c r="G144" s="25">
        <f t="shared" si="15"/>
        <v>0</v>
      </c>
    </row>
    <row r="145" spans="1:7" ht="25.5" customHeight="1" x14ac:dyDescent="0.2">
      <c r="A145" s="10" t="str">
        <f t="shared" si="14"/>
        <v>Fences</v>
      </c>
      <c r="B145" s="9"/>
      <c r="C145" s="9" t="s">
        <v>391</v>
      </c>
      <c r="D145" s="40" t="s">
        <v>15</v>
      </c>
      <c r="E145" s="28"/>
      <c r="F145" s="23">
        <v>60000</v>
      </c>
      <c r="G145" s="25">
        <f t="shared" si="15"/>
        <v>60000</v>
      </c>
    </row>
    <row r="146" spans="1:7" x14ac:dyDescent="0.2">
      <c r="A146" s="10" t="str">
        <f t="shared" si="14"/>
        <v>Score Board</v>
      </c>
      <c r="B146" s="9"/>
      <c r="C146" s="9"/>
      <c r="D146" s="40" t="s">
        <v>2</v>
      </c>
      <c r="E146" s="28"/>
      <c r="F146" s="23"/>
      <c r="G146" s="25">
        <f t="shared" si="15"/>
        <v>0</v>
      </c>
    </row>
    <row r="147" spans="1:7" x14ac:dyDescent="0.2">
      <c r="A147" s="10" t="str">
        <f t="shared" si="14"/>
        <v>Carparking</v>
      </c>
      <c r="B147" s="9"/>
      <c r="C147" s="9"/>
      <c r="D147" s="40" t="s">
        <v>2</v>
      </c>
      <c r="E147" s="28"/>
      <c r="F147" s="23"/>
      <c r="G147" s="25">
        <f t="shared" si="15"/>
        <v>0</v>
      </c>
    </row>
    <row r="148" spans="1:7" x14ac:dyDescent="0.2">
      <c r="A148" s="10" t="str">
        <f t="shared" si="14"/>
        <v>Surrounding vegetation</v>
      </c>
      <c r="B148" s="9"/>
      <c r="C148" s="9"/>
      <c r="D148" s="19"/>
      <c r="E148" s="28"/>
      <c r="F148" s="23"/>
      <c r="G148" s="25">
        <f t="shared" si="15"/>
        <v>0</v>
      </c>
    </row>
    <row r="149" spans="1:7" x14ac:dyDescent="0.2">
      <c r="A149" s="10" t="str">
        <f t="shared" si="14"/>
        <v>Carpark</v>
      </c>
      <c r="B149" s="9"/>
      <c r="C149" s="9"/>
      <c r="D149" s="19"/>
      <c r="E149" s="28"/>
      <c r="F149" s="23"/>
      <c r="G149" s="25">
        <f t="shared" si="15"/>
        <v>0</v>
      </c>
    </row>
    <row r="150" spans="1:7" x14ac:dyDescent="0.2">
      <c r="A150" s="10" t="str">
        <f t="shared" si="14"/>
        <v>Other??</v>
      </c>
      <c r="B150" s="9"/>
      <c r="C150" s="9"/>
      <c r="D150" s="19"/>
      <c r="E150" s="28"/>
      <c r="F150" s="23"/>
      <c r="G150" s="25">
        <f t="shared" si="15"/>
        <v>0</v>
      </c>
    </row>
    <row r="151" spans="1:7" ht="15.75" thickBot="1" x14ac:dyDescent="0.25">
      <c r="A151" s="43"/>
      <c r="B151" s="44"/>
      <c r="C151" s="44"/>
      <c r="D151" s="45"/>
      <c r="E151" s="46">
        <f>SUM(E140:E150)</f>
        <v>45000</v>
      </c>
      <c r="F151" s="46">
        <f>SUM(F140:F150)</f>
        <v>60000</v>
      </c>
      <c r="G151" s="46">
        <f>SUM(G140:G150)</f>
        <v>105000</v>
      </c>
    </row>
    <row r="152" spans="1:7" ht="15.75" thickTop="1" x14ac:dyDescent="0.25">
      <c r="A152" s="109">
        <f>A138+1</f>
        <v>10</v>
      </c>
      <c r="B152" s="139" t="s">
        <v>392</v>
      </c>
      <c r="C152" s="140"/>
      <c r="D152" s="136"/>
      <c r="E152" s="137"/>
      <c r="F152" s="137"/>
      <c r="G152" s="138"/>
    </row>
    <row r="153" spans="1:7" x14ac:dyDescent="0.2">
      <c r="A153" s="4" t="s">
        <v>12</v>
      </c>
      <c r="B153" s="7" t="s">
        <v>13</v>
      </c>
      <c r="C153" s="8" t="s">
        <v>14</v>
      </c>
      <c r="D153" s="15" t="s">
        <v>9</v>
      </c>
      <c r="E153" s="21" t="s">
        <v>10</v>
      </c>
      <c r="F153" s="22" t="s">
        <v>8</v>
      </c>
      <c r="G153" s="22" t="s">
        <v>4</v>
      </c>
    </row>
    <row r="154" spans="1:7" ht="24" x14ac:dyDescent="0.2">
      <c r="A154" s="10" t="str">
        <f t="shared" ref="A154:A164" si="16">A140</f>
        <v>Ground (cricket, football, soccer pitch etc)</v>
      </c>
      <c r="B154" s="9"/>
      <c r="C154" s="9"/>
      <c r="D154" s="40" t="s">
        <v>2</v>
      </c>
      <c r="E154" s="28"/>
      <c r="F154" s="23"/>
      <c r="G154" s="25">
        <f t="shared" ref="G154:G164" si="17">SUM(E154:F154)</f>
        <v>0</v>
      </c>
    </row>
    <row r="155" spans="1:7" x14ac:dyDescent="0.2">
      <c r="A155" s="10" t="str">
        <f t="shared" si="16"/>
        <v>Irrigation system</v>
      </c>
      <c r="B155" s="9"/>
      <c r="C155" s="9" t="s">
        <v>368</v>
      </c>
      <c r="D155" s="40" t="s">
        <v>15</v>
      </c>
      <c r="E155" s="28"/>
      <c r="F155" s="23">
        <v>700000</v>
      </c>
      <c r="G155" s="25">
        <f t="shared" si="17"/>
        <v>700000</v>
      </c>
    </row>
    <row r="156" spans="1:7" x14ac:dyDescent="0.2">
      <c r="A156" s="10" t="str">
        <f t="shared" si="16"/>
        <v>Cricket Nets</v>
      </c>
      <c r="B156" s="9"/>
      <c r="C156" s="9" t="s">
        <v>393</v>
      </c>
      <c r="D156" s="40" t="s">
        <v>16</v>
      </c>
      <c r="E156" s="28"/>
      <c r="F156" s="23">
        <v>30000</v>
      </c>
      <c r="G156" s="25">
        <f t="shared" si="17"/>
        <v>30000</v>
      </c>
    </row>
    <row r="157" spans="1:7" x14ac:dyDescent="0.2">
      <c r="A157" s="10" t="str">
        <f t="shared" si="16"/>
        <v>Cricket pitches</v>
      </c>
      <c r="B157" s="9"/>
      <c r="C157" s="9" t="s">
        <v>394</v>
      </c>
      <c r="D157" s="40" t="s">
        <v>16</v>
      </c>
      <c r="E157" s="28">
        <v>20000</v>
      </c>
      <c r="F157" s="23"/>
      <c r="G157" s="25">
        <f t="shared" si="17"/>
        <v>20000</v>
      </c>
    </row>
    <row r="158" spans="1:7" ht="25.5" customHeight="1" x14ac:dyDescent="0.2">
      <c r="A158" s="10" t="str">
        <f t="shared" si="16"/>
        <v>Light Towers</v>
      </c>
      <c r="B158" s="9"/>
      <c r="C158" s="9" t="s">
        <v>395</v>
      </c>
      <c r="D158" s="40" t="s">
        <v>15</v>
      </c>
      <c r="E158" s="28"/>
      <c r="F158" s="23">
        <v>300000</v>
      </c>
      <c r="G158" s="25">
        <f t="shared" si="17"/>
        <v>300000</v>
      </c>
    </row>
    <row r="159" spans="1:7" x14ac:dyDescent="0.2">
      <c r="A159" s="10" t="str">
        <f t="shared" si="16"/>
        <v>Fences</v>
      </c>
      <c r="B159" s="9"/>
      <c r="C159" s="9" t="s">
        <v>415</v>
      </c>
      <c r="D159" s="40" t="s">
        <v>17</v>
      </c>
      <c r="E159" s="28"/>
      <c r="F159" s="23">
        <v>40000</v>
      </c>
      <c r="G159" s="25">
        <f t="shared" si="17"/>
        <v>40000</v>
      </c>
    </row>
    <row r="160" spans="1:7" x14ac:dyDescent="0.2">
      <c r="A160" s="10" t="str">
        <f t="shared" si="16"/>
        <v>Score Board</v>
      </c>
      <c r="B160" s="9"/>
      <c r="C160" s="9"/>
      <c r="D160" s="40" t="s">
        <v>2</v>
      </c>
      <c r="E160" s="28"/>
      <c r="F160" s="23"/>
      <c r="G160" s="25">
        <f t="shared" si="17"/>
        <v>0</v>
      </c>
    </row>
    <row r="161" spans="1:7" x14ac:dyDescent="0.2">
      <c r="A161" s="10" t="str">
        <f t="shared" si="16"/>
        <v>Carparking</v>
      </c>
      <c r="B161" s="9"/>
      <c r="C161" s="9" t="s">
        <v>396</v>
      </c>
      <c r="D161" s="40" t="s">
        <v>17</v>
      </c>
      <c r="E161" s="28">
        <v>10000</v>
      </c>
      <c r="F161" s="23"/>
      <c r="G161" s="25">
        <f t="shared" si="17"/>
        <v>10000</v>
      </c>
    </row>
    <row r="162" spans="1:7" x14ac:dyDescent="0.2">
      <c r="A162" s="10" t="str">
        <f t="shared" si="16"/>
        <v>Surrounding vegetation</v>
      </c>
      <c r="B162" s="9"/>
      <c r="C162" s="9" t="s">
        <v>424</v>
      </c>
      <c r="D162" s="40" t="s">
        <v>17</v>
      </c>
      <c r="E162" s="28"/>
      <c r="F162" s="23">
        <v>55000</v>
      </c>
      <c r="G162" s="25">
        <f t="shared" si="17"/>
        <v>55000</v>
      </c>
    </row>
    <row r="163" spans="1:7" x14ac:dyDescent="0.2">
      <c r="A163" s="10" t="str">
        <f t="shared" si="16"/>
        <v>Carpark</v>
      </c>
      <c r="B163" s="9"/>
      <c r="C163" s="9"/>
      <c r="D163" s="40"/>
      <c r="E163" s="28"/>
      <c r="F163" s="23"/>
      <c r="G163" s="25">
        <f t="shared" si="17"/>
        <v>0</v>
      </c>
    </row>
    <row r="164" spans="1:7" x14ac:dyDescent="0.2">
      <c r="A164" s="10" t="str">
        <f t="shared" si="16"/>
        <v>Other??</v>
      </c>
      <c r="B164" s="9"/>
      <c r="C164" s="9"/>
      <c r="D164" s="40"/>
      <c r="E164" s="28"/>
      <c r="F164" s="23"/>
      <c r="G164" s="25">
        <f t="shared" si="17"/>
        <v>0</v>
      </c>
    </row>
    <row r="165" spans="1:7" ht="15.75" thickBot="1" x14ac:dyDescent="0.25">
      <c r="A165" s="43"/>
      <c r="B165" s="44"/>
      <c r="C165" s="44"/>
      <c r="D165" s="45"/>
      <c r="E165" s="46">
        <f>SUM(E154:E164)</f>
        <v>30000</v>
      </c>
      <c r="F165" s="46">
        <f>SUM(F154:F164)</f>
        <v>1125000</v>
      </c>
      <c r="G165" s="46">
        <f>SUM(G154:G164)</f>
        <v>1155000</v>
      </c>
    </row>
    <row r="166" spans="1:7" ht="15.75" thickTop="1" x14ac:dyDescent="0.25">
      <c r="A166" s="109">
        <f>A152+1</f>
        <v>11</v>
      </c>
      <c r="B166" s="136" t="s">
        <v>121</v>
      </c>
      <c r="C166" s="138"/>
      <c r="D166" s="136"/>
      <c r="E166" s="137"/>
      <c r="F166" s="137"/>
      <c r="G166" s="138"/>
    </row>
    <row r="167" spans="1:7" x14ac:dyDescent="0.2">
      <c r="A167" s="4" t="s">
        <v>12</v>
      </c>
      <c r="B167" s="7" t="s">
        <v>13</v>
      </c>
      <c r="C167" s="5" t="s">
        <v>14</v>
      </c>
      <c r="D167" s="15" t="s">
        <v>9</v>
      </c>
      <c r="E167" s="21" t="s">
        <v>10</v>
      </c>
      <c r="F167" s="22" t="s">
        <v>8</v>
      </c>
      <c r="G167" s="22" t="s">
        <v>4</v>
      </c>
    </row>
    <row r="168" spans="1:7" ht="24" x14ac:dyDescent="0.2">
      <c r="A168" s="10" t="str">
        <f t="shared" ref="A168:A178" si="18">A140</f>
        <v>Ground (cricket, football, soccer pitch etc)</v>
      </c>
      <c r="B168" s="9"/>
      <c r="C168" s="9"/>
      <c r="D168" s="38" t="s">
        <v>2</v>
      </c>
      <c r="E168" s="23"/>
      <c r="F168" s="24"/>
      <c r="G168" s="25">
        <f t="shared" ref="G168:G178" si="19">SUM(E168:F168)</f>
        <v>0</v>
      </c>
    </row>
    <row r="169" spans="1:7" x14ac:dyDescent="0.2">
      <c r="A169" s="10" t="str">
        <f t="shared" si="18"/>
        <v>Irrigation system</v>
      </c>
      <c r="B169" s="9"/>
      <c r="C169" s="9" t="s">
        <v>373</v>
      </c>
      <c r="D169" s="38" t="s">
        <v>15</v>
      </c>
      <c r="E169" s="23"/>
      <c r="F169" s="24">
        <v>300000</v>
      </c>
      <c r="G169" s="25">
        <f t="shared" si="19"/>
        <v>300000</v>
      </c>
    </row>
    <row r="170" spans="1:7" x14ac:dyDescent="0.2">
      <c r="A170" s="10" t="str">
        <f t="shared" si="18"/>
        <v>Cricket Nets</v>
      </c>
      <c r="B170" s="9"/>
      <c r="C170" s="9" t="s">
        <v>397</v>
      </c>
      <c r="D170" s="38" t="s">
        <v>16</v>
      </c>
      <c r="E170" s="23">
        <v>20000</v>
      </c>
      <c r="F170" s="24"/>
      <c r="G170" s="25">
        <f t="shared" si="19"/>
        <v>20000</v>
      </c>
    </row>
    <row r="171" spans="1:7" x14ac:dyDescent="0.2">
      <c r="A171" s="10" t="str">
        <f t="shared" si="18"/>
        <v>Cricket pitches</v>
      </c>
      <c r="B171" s="9"/>
      <c r="C171" s="9" t="s">
        <v>398</v>
      </c>
      <c r="D171" s="38" t="s">
        <v>17</v>
      </c>
      <c r="E171" s="23">
        <v>4000</v>
      </c>
      <c r="F171" s="24"/>
      <c r="G171" s="25">
        <f t="shared" si="19"/>
        <v>4000</v>
      </c>
    </row>
    <row r="172" spans="1:7" x14ac:dyDescent="0.2">
      <c r="A172" s="10" t="str">
        <f t="shared" si="18"/>
        <v>Light Towers</v>
      </c>
      <c r="B172" s="9"/>
      <c r="C172" s="9" t="s">
        <v>399</v>
      </c>
      <c r="D172" s="38" t="s">
        <v>16</v>
      </c>
      <c r="E172" s="23"/>
      <c r="F172" s="24">
        <v>150000</v>
      </c>
      <c r="G172" s="25">
        <f t="shared" si="19"/>
        <v>150000</v>
      </c>
    </row>
    <row r="173" spans="1:7" x14ac:dyDescent="0.2">
      <c r="A173" s="10" t="str">
        <f t="shared" si="18"/>
        <v>Fences</v>
      </c>
      <c r="B173" s="9"/>
      <c r="C173" s="9"/>
      <c r="D173" s="38" t="s">
        <v>2</v>
      </c>
      <c r="E173" s="23"/>
      <c r="F173" s="24"/>
      <c r="G173" s="25">
        <f t="shared" si="19"/>
        <v>0</v>
      </c>
    </row>
    <row r="174" spans="1:7" x14ac:dyDescent="0.2">
      <c r="A174" s="10" t="str">
        <f t="shared" si="18"/>
        <v>Score Board</v>
      </c>
      <c r="B174" s="9"/>
      <c r="C174" s="9"/>
      <c r="D174" s="38" t="s">
        <v>2</v>
      </c>
      <c r="E174" s="23"/>
      <c r="F174" s="24"/>
      <c r="G174" s="25">
        <f t="shared" si="19"/>
        <v>0</v>
      </c>
    </row>
    <row r="175" spans="1:7" x14ac:dyDescent="0.2">
      <c r="A175" s="10" t="str">
        <f t="shared" si="18"/>
        <v>Carparking</v>
      </c>
      <c r="B175" s="9"/>
      <c r="C175" s="9"/>
      <c r="D175" s="38" t="s">
        <v>2</v>
      </c>
      <c r="E175" s="23"/>
      <c r="F175" s="24"/>
      <c r="G175" s="25">
        <f t="shared" si="19"/>
        <v>0</v>
      </c>
    </row>
    <row r="176" spans="1:7" x14ac:dyDescent="0.2">
      <c r="A176" s="10" t="str">
        <f t="shared" si="18"/>
        <v>Surrounding vegetation</v>
      </c>
      <c r="B176" s="9"/>
      <c r="C176" s="9"/>
      <c r="D176" s="38"/>
      <c r="E176" s="23"/>
      <c r="F176" s="24"/>
      <c r="G176" s="25">
        <f t="shared" si="19"/>
        <v>0</v>
      </c>
    </row>
    <row r="177" spans="1:7" x14ac:dyDescent="0.2">
      <c r="A177" s="10" t="str">
        <f t="shared" si="18"/>
        <v>Carpark</v>
      </c>
      <c r="B177" s="9"/>
      <c r="C177" s="9"/>
      <c r="D177" s="38"/>
      <c r="E177" s="23"/>
      <c r="F177" s="24"/>
      <c r="G177" s="25">
        <f t="shared" si="19"/>
        <v>0</v>
      </c>
    </row>
    <row r="178" spans="1:7" x14ac:dyDescent="0.2">
      <c r="A178" s="10" t="str">
        <f t="shared" si="18"/>
        <v>Other??</v>
      </c>
      <c r="B178" s="9"/>
      <c r="C178" s="9"/>
      <c r="D178" s="38"/>
      <c r="E178" s="23"/>
      <c r="F178" s="24"/>
      <c r="G178" s="25">
        <f t="shared" si="19"/>
        <v>0</v>
      </c>
    </row>
    <row r="179" spans="1:7" ht="15.75" thickBot="1" x14ac:dyDescent="0.25">
      <c r="A179" s="43"/>
      <c r="B179" s="44"/>
      <c r="C179" s="44"/>
      <c r="D179" s="45"/>
      <c r="E179" s="46">
        <f>SUM(E168:E178)</f>
        <v>24000</v>
      </c>
      <c r="F179" s="46">
        <f>SUM(F168:F178)</f>
        <v>450000</v>
      </c>
      <c r="G179" s="46">
        <f>SUM(G168:G178)</f>
        <v>474000</v>
      </c>
    </row>
    <row r="180" spans="1:7" ht="15.75" thickTop="1" x14ac:dyDescent="0.25">
      <c r="A180" s="109">
        <f>A166+1</f>
        <v>12</v>
      </c>
      <c r="B180" s="136" t="s">
        <v>122</v>
      </c>
      <c r="C180" s="138"/>
      <c r="D180" s="136"/>
      <c r="E180" s="137"/>
      <c r="F180" s="137"/>
      <c r="G180" s="138"/>
    </row>
    <row r="181" spans="1:7" x14ac:dyDescent="0.2">
      <c r="A181" s="4" t="s">
        <v>12</v>
      </c>
      <c r="B181" s="7" t="s">
        <v>13</v>
      </c>
      <c r="C181" s="8" t="s">
        <v>14</v>
      </c>
      <c r="D181" s="15" t="s">
        <v>9</v>
      </c>
      <c r="E181" s="21" t="s">
        <v>10</v>
      </c>
      <c r="F181" s="22" t="s">
        <v>8</v>
      </c>
      <c r="G181" s="22" t="s">
        <v>4</v>
      </c>
    </row>
    <row r="182" spans="1:7" ht="24" x14ac:dyDescent="0.2">
      <c r="A182" s="10" t="str">
        <f t="shared" ref="A182:A192" si="20">A168</f>
        <v>Ground (cricket, football, soccer pitch etc)</v>
      </c>
      <c r="B182" s="9"/>
      <c r="C182" s="9"/>
      <c r="D182" s="37" t="s">
        <v>2</v>
      </c>
      <c r="E182" s="28"/>
      <c r="F182" s="23"/>
      <c r="G182" s="25">
        <f t="shared" ref="G182:G192" si="21">SUM(E182:F182)</f>
        <v>0</v>
      </c>
    </row>
    <row r="183" spans="1:7" x14ac:dyDescent="0.2">
      <c r="A183" s="10" t="str">
        <f t="shared" si="20"/>
        <v>Irrigation system</v>
      </c>
      <c r="B183" s="9"/>
      <c r="C183" s="9"/>
      <c r="D183" s="37" t="s">
        <v>2</v>
      </c>
      <c r="E183" s="28"/>
      <c r="F183" s="23"/>
      <c r="G183" s="25">
        <f t="shared" si="21"/>
        <v>0</v>
      </c>
    </row>
    <row r="184" spans="1:7" x14ac:dyDescent="0.2">
      <c r="A184" s="10" t="str">
        <f t="shared" si="20"/>
        <v>Cricket Nets</v>
      </c>
      <c r="B184" s="9"/>
      <c r="C184" s="9"/>
      <c r="D184" s="37" t="s">
        <v>2</v>
      </c>
      <c r="E184" s="28"/>
      <c r="F184" s="23"/>
      <c r="G184" s="25">
        <f t="shared" si="21"/>
        <v>0</v>
      </c>
    </row>
    <row r="185" spans="1:7" x14ac:dyDescent="0.2">
      <c r="A185" s="10" t="str">
        <f t="shared" si="20"/>
        <v>Cricket pitches</v>
      </c>
      <c r="B185" s="9"/>
      <c r="C185" s="9"/>
      <c r="D185" s="37" t="s">
        <v>2</v>
      </c>
      <c r="E185" s="28"/>
      <c r="F185" s="23"/>
      <c r="G185" s="25">
        <f t="shared" si="21"/>
        <v>0</v>
      </c>
    </row>
    <row r="186" spans="1:7" x14ac:dyDescent="0.2">
      <c r="A186" s="10" t="str">
        <f t="shared" si="20"/>
        <v>Light Towers</v>
      </c>
      <c r="B186" s="9"/>
      <c r="C186" s="9" t="s">
        <v>407</v>
      </c>
      <c r="D186" s="37" t="s">
        <v>2</v>
      </c>
      <c r="E186" s="28"/>
      <c r="F186" s="23">
        <v>200000</v>
      </c>
      <c r="G186" s="25">
        <f t="shared" si="21"/>
        <v>200000</v>
      </c>
    </row>
    <row r="187" spans="1:7" x14ac:dyDescent="0.2">
      <c r="A187" s="10" t="str">
        <f t="shared" si="20"/>
        <v>Fences</v>
      </c>
      <c r="B187" s="9"/>
      <c r="C187" s="9"/>
      <c r="D187" s="37" t="s">
        <v>2</v>
      </c>
      <c r="E187" s="28"/>
      <c r="F187" s="23"/>
      <c r="G187" s="25">
        <f t="shared" si="21"/>
        <v>0</v>
      </c>
    </row>
    <row r="188" spans="1:7" x14ac:dyDescent="0.2">
      <c r="A188" s="10" t="str">
        <f t="shared" si="20"/>
        <v>Score Board</v>
      </c>
      <c r="B188" s="9"/>
      <c r="C188" s="9"/>
      <c r="D188" s="37" t="s">
        <v>2</v>
      </c>
      <c r="E188" s="28"/>
      <c r="F188" s="23"/>
      <c r="G188" s="25">
        <f t="shared" si="21"/>
        <v>0</v>
      </c>
    </row>
    <row r="189" spans="1:7" x14ac:dyDescent="0.2">
      <c r="A189" s="10" t="str">
        <f t="shared" si="20"/>
        <v>Carparking</v>
      </c>
      <c r="B189" s="9"/>
      <c r="C189" s="9" t="s">
        <v>400</v>
      </c>
      <c r="D189" s="37" t="s">
        <v>15</v>
      </c>
      <c r="E189" s="28">
        <v>30000</v>
      </c>
      <c r="F189" s="23"/>
      <c r="G189" s="25">
        <f t="shared" si="21"/>
        <v>30000</v>
      </c>
    </row>
    <row r="190" spans="1:7" x14ac:dyDescent="0.2">
      <c r="A190" s="10" t="str">
        <f t="shared" si="20"/>
        <v>Surrounding vegetation</v>
      </c>
      <c r="B190" s="9"/>
      <c r="C190" s="9"/>
      <c r="D190" s="37"/>
      <c r="E190" s="28"/>
      <c r="F190" s="23"/>
      <c r="G190" s="25">
        <f t="shared" si="21"/>
        <v>0</v>
      </c>
    </row>
    <row r="191" spans="1:7" x14ac:dyDescent="0.2">
      <c r="A191" s="10" t="str">
        <f t="shared" si="20"/>
        <v>Carpark</v>
      </c>
      <c r="B191" s="9"/>
      <c r="C191" s="9"/>
      <c r="D191" s="37"/>
      <c r="E191" s="28"/>
      <c r="F191" s="23"/>
      <c r="G191" s="25">
        <f t="shared" si="21"/>
        <v>0</v>
      </c>
    </row>
    <row r="192" spans="1:7" x14ac:dyDescent="0.2">
      <c r="A192" s="10" t="str">
        <f t="shared" si="20"/>
        <v>Other??</v>
      </c>
      <c r="B192" s="9"/>
      <c r="C192" s="9"/>
      <c r="D192" s="37"/>
      <c r="E192" s="28"/>
      <c r="F192" s="23"/>
      <c r="G192" s="25">
        <f t="shared" si="21"/>
        <v>0</v>
      </c>
    </row>
    <row r="193" spans="1:7" ht="15.75" thickBot="1" x14ac:dyDescent="0.25">
      <c r="A193" s="43"/>
      <c r="B193" s="44"/>
      <c r="C193" s="44"/>
      <c r="D193" s="45"/>
      <c r="E193" s="46">
        <f>SUM(E182:E192)</f>
        <v>30000</v>
      </c>
      <c r="F193" s="46">
        <f>SUM(F182:F192)</f>
        <v>200000</v>
      </c>
      <c r="G193" s="46">
        <f>SUM(G182:G192)</f>
        <v>230000</v>
      </c>
    </row>
    <row r="194" spans="1:7" ht="15.75" thickTop="1" x14ac:dyDescent="0.25">
      <c r="A194" s="109">
        <f>A180+1</f>
        <v>13</v>
      </c>
      <c r="B194" s="136" t="s">
        <v>123</v>
      </c>
      <c r="C194" s="138"/>
      <c r="D194" s="136"/>
      <c r="E194" s="137"/>
      <c r="F194" s="137"/>
      <c r="G194" s="138"/>
    </row>
    <row r="195" spans="1:7" x14ac:dyDescent="0.2">
      <c r="A195" s="4" t="s">
        <v>12</v>
      </c>
      <c r="B195" s="4" t="s">
        <v>13</v>
      </c>
      <c r="C195" s="5" t="s">
        <v>14</v>
      </c>
      <c r="D195" s="15" t="s">
        <v>9</v>
      </c>
      <c r="E195" s="21" t="s">
        <v>10</v>
      </c>
      <c r="F195" s="22" t="s">
        <v>8</v>
      </c>
      <c r="G195" s="22" t="s">
        <v>4</v>
      </c>
    </row>
    <row r="196" spans="1:7" ht="24" x14ac:dyDescent="0.2">
      <c r="A196" s="10" t="str">
        <f>A182</f>
        <v>Ground (cricket, football, soccer pitch etc)</v>
      </c>
      <c r="B196" s="9"/>
      <c r="C196" s="9"/>
      <c r="D196" s="37" t="s">
        <v>2</v>
      </c>
      <c r="E196" s="28"/>
      <c r="F196" s="23"/>
      <c r="G196" s="25">
        <f t="shared" ref="G196:G206" si="22">SUM(E196:F196)</f>
        <v>0</v>
      </c>
    </row>
    <row r="197" spans="1:7" x14ac:dyDescent="0.2">
      <c r="A197" s="10" t="str">
        <f>A183</f>
        <v>Irrigation system</v>
      </c>
      <c r="B197" s="9"/>
      <c r="C197" s="9" t="s">
        <v>368</v>
      </c>
      <c r="D197" s="37" t="s">
        <v>16</v>
      </c>
      <c r="E197" s="28"/>
      <c r="F197" s="23">
        <v>120000</v>
      </c>
      <c r="G197" s="25">
        <f t="shared" si="22"/>
        <v>120000</v>
      </c>
    </row>
    <row r="198" spans="1:7" x14ac:dyDescent="0.2">
      <c r="A198" s="10" t="str">
        <f t="shared" ref="A198:A206" si="23">A184</f>
        <v>Cricket Nets</v>
      </c>
      <c r="B198" s="9"/>
      <c r="C198" s="9" t="s">
        <v>401</v>
      </c>
      <c r="D198" s="37" t="s">
        <v>17</v>
      </c>
      <c r="E198" s="28">
        <v>10000</v>
      </c>
      <c r="F198" s="23"/>
      <c r="G198" s="25">
        <f t="shared" si="22"/>
        <v>10000</v>
      </c>
    </row>
    <row r="199" spans="1:7" x14ac:dyDescent="0.2">
      <c r="A199" s="10" t="str">
        <f t="shared" si="23"/>
        <v>Cricket pitches</v>
      </c>
      <c r="B199" s="9"/>
      <c r="C199" s="9"/>
      <c r="D199" s="37" t="s">
        <v>2</v>
      </c>
      <c r="E199" s="28"/>
      <c r="F199" s="23"/>
      <c r="G199" s="25">
        <f t="shared" si="22"/>
        <v>0</v>
      </c>
    </row>
    <row r="200" spans="1:7" x14ac:dyDescent="0.2">
      <c r="A200" s="10" t="str">
        <f t="shared" si="23"/>
        <v>Light Towers</v>
      </c>
      <c r="B200" s="9"/>
      <c r="C200" s="9"/>
      <c r="D200" s="37" t="s">
        <v>2</v>
      </c>
      <c r="E200" s="28"/>
      <c r="F200" s="23"/>
      <c r="G200" s="25">
        <f t="shared" si="22"/>
        <v>0</v>
      </c>
    </row>
    <row r="201" spans="1:7" x14ac:dyDescent="0.2">
      <c r="A201" s="10" t="str">
        <f t="shared" si="23"/>
        <v>Fences</v>
      </c>
      <c r="B201" s="9"/>
      <c r="C201" s="9"/>
      <c r="D201" s="37" t="s">
        <v>2</v>
      </c>
      <c r="E201" s="28"/>
      <c r="F201" s="23"/>
      <c r="G201" s="25">
        <f t="shared" si="22"/>
        <v>0</v>
      </c>
    </row>
    <row r="202" spans="1:7" x14ac:dyDescent="0.2">
      <c r="A202" s="10" t="str">
        <f t="shared" si="23"/>
        <v>Score Board</v>
      </c>
      <c r="B202" s="9"/>
      <c r="C202" s="9"/>
      <c r="D202" s="37" t="s">
        <v>2</v>
      </c>
      <c r="E202" s="28"/>
      <c r="F202" s="23"/>
      <c r="G202" s="25">
        <f t="shared" si="22"/>
        <v>0</v>
      </c>
    </row>
    <row r="203" spans="1:7" x14ac:dyDescent="0.2">
      <c r="A203" s="10" t="str">
        <f t="shared" si="23"/>
        <v>Carparking</v>
      </c>
      <c r="B203" s="9"/>
      <c r="C203" s="9" t="s">
        <v>425</v>
      </c>
      <c r="D203" s="37" t="s">
        <v>162</v>
      </c>
      <c r="E203" s="28"/>
      <c r="F203" s="23">
        <v>35000</v>
      </c>
      <c r="G203" s="25">
        <f t="shared" si="22"/>
        <v>35000</v>
      </c>
    </row>
    <row r="204" spans="1:7" x14ac:dyDescent="0.2">
      <c r="A204" s="10" t="str">
        <f t="shared" si="23"/>
        <v>Surrounding vegetation</v>
      </c>
      <c r="B204" s="9"/>
      <c r="C204" s="9"/>
      <c r="D204" s="37"/>
      <c r="E204" s="28"/>
      <c r="F204" s="23"/>
      <c r="G204" s="25">
        <f t="shared" si="22"/>
        <v>0</v>
      </c>
    </row>
    <row r="205" spans="1:7" x14ac:dyDescent="0.2">
      <c r="A205" s="10" t="str">
        <f t="shared" si="23"/>
        <v>Carpark</v>
      </c>
      <c r="B205" s="9"/>
      <c r="C205" s="9"/>
      <c r="D205" s="37"/>
      <c r="E205" s="28"/>
      <c r="F205" s="23"/>
      <c r="G205" s="25">
        <f t="shared" si="22"/>
        <v>0</v>
      </c>
    </row>
    <row r="206" spans="1:7" x14ac:dyDescent="0.2">
      <c r="A206" s="10" t="str">
        <f t="shared" si="23"/>
        <v>Other??</v>
      </c>
      <c r="B206" s="9"/>
      <c r="C206" s="9"/>
      <c r="D206" s="37"/>
      <c r="E206" s="28"/>
      <c r="F206" s="23"/>
      <c r="G206" s="25">
        <f t="shared" si="22"/>
        <v>0</v>
      </c>
    </row>
    <row r="207" spans="1:7" ht="15.75" thickBot="1" x14ac:dyDescent="0.25">
      <c r="A207" s="43"/>
      <c r="B207" s="44"/>
      <c r="C207" s="44"/>
      <c r="D207" s="45"/>
      <c r="E207" s="46">
        <f>SUM(E196:E206)</f>
        <v>10000</v>
      </c>
      <c r="F207" s="46">
        <f>SUM(F196:F206)</f>
        <v>155000</v>
      </c>
      <c r="G207" s="46">
        <f>SUM(G196:G206)</f>
        <v>165000</v>
      </c>
    </row>
    <row r="208" spans="1:7" ht="15.75" thickTop="1" x14ac:dyDescent="0.25">
      <c r="A208" s="109">
        <f>A194+1</f>
        <v>14</v>
      </c>
      <c r="B208" s="136" t="s">
        <v>124</v>
      </c>
      <c r="C208" s="138"/>
      <c r="D208" s="136"/>
      <c r="E208" s="137"/>
      <c r="F208" s="137"/>
      <c r="G208" s="138"/>
    </row>
    <row r="209" spans="1:7" x14ac:dyDescent="0.2">
      <c r="A209" s="4" t="s">
        <v>12</v>
      </c>
      <c r="B209" s="7" t="s">
        <v>13</v>
      </c>
      <c r="C209" s="8" t="s">
        <v>14</v>
      </c>
      <c r="D209" s="15" t="s">
        <v>9</v>
      </c>
      <c r="E209" s="21" t="s">
        <v>10</v>
      </c>
      <c r="F209" s="22" t="s">
        <v>8</v>
      </c>
      <c r="G209" s="22" t="s">
        <v>4</v>
      </c>
    </row>
    <row r="210" spans="1:7" ht="24" x14ac:dyDescent="0.2">
      <c r="A210" s="10" t="str">
        <f t="shared" ref="A210:A220" si="24">A196</f>
        <v>Ground (cricket, football, soccer pitch etc)</v>
      </c>
      <c r="B210" s="9"/>
      <c r="C210" s="9" t="s">
        <v>374</v>
      </c>
      <c r="D210" s="37" t="s">
        <v>15</v>
      </c>
      <c r="E210" s="28">
        <v>100000</v>
      </c>
      <c r="F210" s="23"/>
      <c r="G210" s="25">
        <f t="shared" ref="G210:G220" si="25">SUM(E210:F210)</f>
        <v>100000</v>
      </c>
    </row>
    <row r="211" spans="1:7" x14ac:dyDescent="0.2">
      <c r="A211" s="10" t="str">
        <f t="shared" si="24"/>
        <v>Irrigation system</v>
      </c>
      <c r="B211" s="9"/>
      <c r="C211" s="9"/>
      <c r="D211" s="37" t="s">
        <v>2</v>
      </c>
      <c r="E211" s="28"/>
      <c r="F211" s="23"/>
      <c r="G211" s="25">
        <f t="shared" si="25"/>
        <v>0</v>
      </c>
    </row>
    <row r="212" spans="1:7" x14ac:dyDescent="0.2">
      <c r="A212" s="10" t="str">
        <f t="shared" si="24"/>
        <v>Cricket Nets</v>
      </c>
      <c r="B212" s="9"/>
      <c r="C212" s="9" t="s">
        <v>402</v>
      </c>
      <c r="D212" s="37" t="s">
        <v>16</v>
      </c>
      <c r="E212" s="28"/>
      <c r="F212" s="23">
        <v>20000</v>
      </c>
      <c r="G212" s="25">
        <f t="shared" si="25"/>
        <v>20000</v>
      </c>
    </row>
    <row r="213" spans="1:7" x14ac:dyDescent="0.2">
      <c r="A213" s="10" t="str">
        <f t="shared" si="24"/>
        <v>Cricket pitches</v>
      </c>
      <c r="B213" s="9"/>
      <c r="C213" s="9" t="s">
        <v>403</v>
      </c>
      <c r="D213" s="37" t="s">
        <v>17</v>
      </c>
      <c r="E213" s="28">
        <v>4000</v>
      </c>
      <c r="F213" s="23"/>
      <c r="G213" s="25">
        <f t="shared" si="25"/>
        <v>4000</v>
      </c>
    </row>
    <row r="214" spans="1:7" x14ac:dyDescent="0.2">
      <c r="A214" s="10" t="str">
        <f t="shared" si="24"/>
        <v>Light Towers</v>
      </c>
      <c r="B214" s="9"/>
      <c r="C214" s="9" t="s">
        <v>404</v>
      </c>
      <c r="D214" s="37" t="s">
        <v>15</v>
      </c>
      <c r="E214" s="28">
        <v>180000</v>
      </c>
      <c r="F214" s="23"/>
      <c r="G214" s="25">
        <f t="shared" si="25"/>
        <v>180000</v>
      </c>
    </row>
    <row r="215" spans="1:7" x14ac:dyDescent="0.2">
      <c r="A215" s="10" t="str">
        <f t="shared" si="24"/>
        <v>Fences</v>
      </c>
      <c r="B215" s="9"/>
      <c r="C215" s="9"/>
      <c r="D215" s="37" t="s">
        <v>2</v>
      </c>
      <c r="E215" s="28"/>
      <c r="F215" s="23"/>
      <c r="G215" s="25">
        <f t="shared" si="25"/>
        <v>0</v>
      </c>
    </row>
    <row r="216" spans="1:7" x14ac:dyDescent="0.2">
      <c r="A216" s="10" t="str">
        <f t="shared" si="24"/>
        <v>Score Board</v>
      </c>
      <c r="B216" s="9"/>
      <c r="C216" s="9"/>
      <c r="D216" s="37" t="s">
        <v>2</v>
      </c>
      <c r="E216" s="28"/>
      <c r="F216" s="23"/>
      <c r="G216" s="25">
        <f t="shared" si="25"/>
        <v>0</v>
      </c>
    </row>
    <row r="217" spans="1:7" x14ac:dyDescent="0.2">
      <c r="A217" s="10" t="str">
        <f t="shared" si="24"/>
        <v>Carparking</v>
      </c>
      <c r="B217" s="9"/>
      <c r="C217" s="9"/>
      <c r="D217" s="37" t="s">
        <v>2</v>
      </c>
      <c r="E217" s="28"/>
      <c r="F217" s="23"/>
      <c r="G217" s="25">
        <f t="shared" si="25"/>
        <v>0</v>
      </c>
    </row>
    <row r="218" spans="1:7" x14ac:dyDescent="0.2">
      <c r="A218" s="10" t="str">
        <f t="shared" si="24"/>
        <v>Surrounding vegetation</v>
      </c>
      <c r="B218" s="9"/>
      <c r="C218" s="9"/>
      <c r="D218" s="37"/>
      <c r="E218" s="28"/>
      <c r="F218" s="23"/>
      <c r="G218" s="25">
        <f t="shared" si="25"/>
        <v>0</v>
      </c>
    </row>
    <row r="219" spans="1:7" x14ac:dyDescent="0.2">
      <c r="A219" s="10" t="str">
        <f t="shared" si="24"/>
        <v>Carpark</v>
      </c>
      <c r="B219" s="9"/>
      <c r="C219" s="9"/>
      <c r="D219" s="37"/>
      <c r="E219" s="28"/>
      <c r="F219" s="23"/>
      <c r="G219" s="25">
        <f t="shared" si="25"/>
        <v>0</v>
      </c>
    </row>
    <row r="220" spans="1:7" x14ac:dyDescent="0.2">
      <c r="A220" s="10" t="str">
        <f t="shared" si="24"/>
        <v>Other??</v>
      </c>
      <c r="B220" s="9"/>
      <c r="C220" s="9"/>
      <c r="D220" s="37"/>
      <c r="E220" s="28"/>
      <c r="F220" s="23"/>
      <c r="G220" s="25">
        <f t="shared" si="25"/>
        <v>0</v>
      </c>
    </row>
    <row r="221" spans="1:7" ht="15.75" thickBot="1" x14ac:dyDescent="0.25">
      <c r="A221" s="43"/>
      <c r="B221" s="44"/>
      <c r="C221" s="44"/>
      <c r="D221" s="45"/>
      <c r="E221" s="46">
        <f>SUM(E210:E220)</f>
        <v>284000</v>
      </c>
      <c r="F221" s="46">
        <f>SUM(F210:F220)</f>
        <v>20000</v>
      </c>
      <c r="G221" s="46">
        <f>SUM(G210:G220)</f>
        <v>304000</v>
      </c>
    </row>
    <row r="222" spans="1:7" ht="15.75" thickTop="1" x14ac:dyDescent="0.25">
      <c r="A222" s="109">
        <f>A208+1</f>
        <v>15</v>
      </c>
      <c r="B222" s="136" t="s">
        <v>125</v>
      </c>
      <c r="C222" s="138"/>
      <c r="D222" s="136"/>
      <c r="E222" s="137"/>
      <c r="F222" s="137"/>
      <c r="G222" s="138"/>
    </row>
    <row r="223" spans="1:7" x14ac:dyDescent="0.2">
      <c r="A223" s="4" t="s">
        <v>12</v>
      </c>
      <c r="B223" s="7" t="s">
        <v>13</v>
      </c>
      <c r="C223" s="8" t="s">
        <v>14</v>
      </c>
      <c r="D223" s="15" t="s">
        <v>9</v>
      </c>
      <c r="E223" s="21" t="s">
        <v>10</v>
      </c>
      <c r="F223" s="22" t="s">
        <v>8</v>
      </c>
      <c r="G223" s="22" t="s">
        <v>4</v>
      </c>
    </row>
    <row r="224" spans="1:7" ht="24" x14ac:dyDescent="0.2">
      <c r="A224" s="10" t="str">
        <f t="shared" ref="A224:A234" si="26">A210</f>
        <v>Ground (cricket, football, soccer pitch etc)</v>
      </c>
      <c r="B224" s="9"/>
      <c r="C224" s="9" t="s">
        <v>374</v>
      </c>
      <c r="D224" s="37" t="s">
        <v>15</v>
      </c>
      <c r="E224" s="28">
        <v>120000</v>
      </c>
      <c r="F224" s="23"/>
      <c r="G224" s="25">
        <f t="shared" ref="G224:G234" si="27">SUM(E224:F224)</f>
        <v>120000</v>
      </c>
    </row>
    <row r="225" spans="1:7" x14ac:dyDescent="0.2">
      <c r="A225" s="10" t="str">
        <f t="shared" si="26"/>
        <v>Irrigation system</v>
      </c>
      <c r="B225" s="9"/>
      <c r="C225" s="9" t="s">
        <v>368</v>
      </c>
      <c r="D225" s="37" t="s">
        <v>15</v>
      </c>
      <c r="E225" s="28"/>
      <c r="F225" s="23">
        <v>280000</v>
      </c>
      <c r="G225" s="25">
        <f t="shared" si="27"/>
        <v>280000</v>
      </c>
    </row>
    <row r="226" spans="1:7" x14ac:dyDescent="0.2">
      <c r="A226" s="10" t="str">
        <f t="shared" si="26"/>
        <v>Cricket Nets</v>
      </c>
      <c r="B226" s="9"/>
      <c r="C226" s="9" t="s">
        <v>401</v>
      </c>
      <c r="D226" s="37" t="s">
        <v>16</v>
      </c>
      <c r="E226" s="28">
        <v>10000</v>
      </c>
      <c r="F226" s="23"/>
      <c r="G226" s="25">
        <f t="shared" si="27"/>
        <v>10000</v>
      </c>
    </row>
    <row r="227" spans="1:7" x14ac:dyDescent="0.2">
      <c r="A227" s="10" t="str">
        <f t="shared" si="26"/>
        <v>Cricket pitches</v>
      </c>
      <c r="B227" s="9"/>
      <c r="C227" s="9" t="s">
        <v>403</v>
      </c>
      <c r="D227" s="37" t="s">
        <v>17</v>
      </c>
      <c r="E227" s="28">
        <v>4000</v>
      </c>
      <c r="F227" s="23"/>
      <c r="G227" s="25">
        <f t="shared" si="27"/>
        <v>4000</v>
      </c>
    </row>
    <row r="228" spans="1:7" x14ac:dyDescent="0.2">
      <c r="A228" s="10" t="str">
        <f t="shared" si="26"/>
        <v>Light Towers</v>
      </c>
      <c r="B228" s="9"/>
      <c r="C228" s="9"/>
      <c r="D228" s="37" t="s">
        <v>2</v>
      </c>
      <c r="E228" s="28"/>
      <c r="F228" s="23"/>
      <c r="G228" s="25">
        <f t="shared" si="27"/>
        <v>0</v>
      </c>
    </row>
    <row r="229" spans="1:7" x14ac:dyDescent="0.2">
      <c r="A229" s="10" t="str">
        <f t="shared" si="26"/>
        <v>Fences</v>
      </c>
      <c r="B229" s="9"/>
      <c r="C229" s="9"/>
      <c r="D229" s="37" t="s">
        <v>2</v>
      </c>
      <c r="E229" s="28"/>
      <c r="F229" s="23"/>
      <c r="G229" s="25">
        <f t="shared" si="27"/>
        <v>0</v>
      </c>
    </row>
    <row r="230" spans="1:7" x14ac:dyDescent="0.2">
      <c r="A230" s="10" t="str">
        <f t="shared" si="26"/>
        <v>Score Board</v>
      </c>
      <c r="B230" s="9"/>
      <c r="C230" s="9"/>
      <c r="D230" s="37" t="s">
        <v>2</v>
      </c>
      <c r="E230" s="28"/>
      <c r="F230" s="23"/>
      <c r="G230" s="25">
        <f t="shared" si="27"/>
        <v>0</v>
      </c>
    </row>
    <row r="231" spans="1:7" x14ac:dyDescent="0.2">
      <c r="A231" s="10" t="str">
        <f t="shared" si="26"/>
        <v>Carparking</v>
      </c>
      <c r="B231" s="9"/>
      <c r="C231" s="9" t="s">
        <v>405</v>
      </c>
      <c r="D231" s="37" t="s">
        <v>16</v>
      </c>
      <c r="E231" s="28"/>
      <c r="F231" s="23"/>
      <c r="G231" s="25">
        <f t="shared" si="27"/>
        <v>0</v>
      </c>
    </row>
    <row r="232" spans="1:7" x14ac:dyDescent="0.2">
      <c r="A232" s="10" t="str">
        <f t="shared" si="26"/>
        <v>Surrounding vegetation</v>
      </c>
      <c r="B232" s="9"/>
      <c r="C232" s="9"/>
      <c r="D232" s="18"/>
      <c r="E232" s="28"/>
      <c r="F232" s="23"/>
      <c r="G232" s="25">
        <f t="shared" si="27"/>
        <v>0</v>
      </c>
    </row>
    <row r="233" spans="1:7" x14ac:dyDescent="0.2">
      <c r="A233" s="10" t="str">
        <f t="shared" si="26"/>
        <v>Carpark</v>
      </c>
      <c r="B233" s="9"/>
      <c r="C233" s="9"/>
      <c r="D233" s="18"/>
      <c r="E233" s="28"/>
      <c r="F233" s="23"/>
      <c r="G233" s="25">
        <f t="shared" si="27"/>
        <v>0</v>
      </c>
    </row>
    <row r="234" spans="1:7" x14ac:dyDescent="0.2">
      <c r="A234" s="10" t="str">
        <f t="shared" si="26"/>
        <v>Other??</v>
      </c>
      <c r="B234" s="9"/>
      <c r="C234" s="9"/>
      <c r="D234" s="18"/>
      <c r="E234" s="28"/>
      <c r="F234" s="23"/>
      <c r="G234" s="25">
        <f t="shared" si="27"/>
        <v>0</v>
      </c>
    </row>
    <row r="235" spans="1:7" ht="15.75" thickBot="1" x14ac:dyDescent="0.25">
      <c r="A235" s="43"/>
      <c r="B235" s="44"/>
      <c r="C235" s="44"/>
      <c r="D235" s="45"/>
      <c r="E235" s="46">
        <f>SUM(E224:E234)</f>
        <v>134000</v>
      </c>
      <c r="F235" s="46">
        <f>SUM(F224:F234)</f>
        <v>280000</v>
      </c>
      <c r="G235" s="46">
        <f>SUM(G224:G234)</f>
        <v>414000</v>
      </c>
    </row>
    <row r="236" spans="1:7" ht="15.75" thickTop="1" x14ac:dyDescent="0.25">
      <c r="A236" s="109">
        <f>A222+1</f>
        <v>16</v>
      </c>
      <c r="B236" s="136" t="s">
        <v>126</v>
      </c>
      <c r="C236" s="138"/>
      <c r="D236" s="136"/>
      <c r="E236" s="137"/>
      <c r="F236" s="137"/>
      <c r="G236" s="138"/>
    </row>
    <row r="237" spans="1:7" x14ac:dyDescent="0.2">
      <c r="A237" s="4" t="s">
        <v>12</v>
      </c>
      <c r="B237" s="4" t="s">
        <v>13</v>
      </c>
      <c r="C237" s="5" t="s">
        <v>14</v>
      </c>
      <c r="D237" s="15" t="s">
        <v>9</v>
      </c>
      <c r="E237" s="21" t="s">
        <v>10</v>
      </c>
      <c r="F237" s="22" t="s">
        <v>8</v>
      </c>
      <c r="G237" s="22" t="s">
        <v>4</v>
      </c>
    </row>
    <row r="238" spans="1:7" ht="24" x14ac:dyDescent="0.2">
      <c r="A238" s="10" t="str">
        <f t="shared" ref="A238:A248" si="28">A224</f>
        <v>Ground (cricket, football, soccer pitch etc)</v>
      </c>
      <c r="B238" s="9"/>
      <c r="C238" s="9" t="s">
        <v>372</v>
      </c>
      <c r="D238" s="37" t="s">
        <v>17</v>
      </c>
      <c r="E238" s="28">
        <v>30000</v>
      </c>
      <c r="F238" s="23"/>
      <c r="G238" s="25">
        <f t="shared" ref="G238:G248" si="29">SUM(E238:F238)</f>
        <v>30000</v>
      </c>
    </row>
    <row r="239" spans="1:7" x14ac:dyDescent="0.2">
      <c r="A239" s="10" t="str">
        <f t="shared" si="28"/>
        <v>Irrigation system</v>
      </c>
      <c r="B239" s="9"/>
      <c r="C239" s="9"/>
      <c r="D239" s="37" t="s">
        <v>2</v>
      </c>
      <c r="E239" s="28"/>
      <c r="F239" s="23"/>
      <c r="G239" s="25">
        <f t="shared" si="29"/>
        <v>0</v>
      </c>
    </row>
    <row r="240" spans="1:7" x14ac:dyDescent="0.2">
      <c r="A240" s="10" t="str">
        <f t="shared" si="28"/>
        <v>Cricket Nets</v>
      </c>
      <c r="B240" s="9"/>
      <c r="C240" s="9" t="s">
        <v>401</v>
      </c>
      <c r="D240" s="37" t="s">
        <v>17</v>
      </c>
      <c r="E240" s="28">
        <v>20000</v>
      </c>
      <c r="F240" s="23"/>
      <c r="G240" s="25">
        <f t="shared" si="29"/>
        <v>20000</v>
      </c>
    </row>
    <row r="241" spans="1:7" x14ac:dyDescent="0.2">
      <c r="A241" s="10" t="str">
        <f t="shared" si="28"/>
        <v>Cricket pitches</v>
      </c>
      <c r="B241" s="9"/>
      <c r="C241" s="9" t="s">
        <v>406</v>
      </c>
      <c r="D241" s="37" t="s">
        <v>17</v>
      </c>
      <c r="E241" s="28">
        <v>4000</v>
      </c>
      <c r="F241" s="23"/>
      <c r="G241" s="25">
        <f t="shared" si="29"/>
        <v>4000</v>
      </c>
    </row>
    <row r="242" spans="1:7" x14ac:dyDescent="0.2">
      <c r="A242" s="10" t="str">
        <f t="shared" si="28"/>
        <v>Light Towers</v>
      </c>
      <c r="B242" s="9"/>
      <c r="C242" s="9" t="s">
        <v>408</v>
      </c>
      <c r="D242" s="37" t="s">
        <v>16</v>
      </c>
      <c r="E242" s="28">
        <v>200000</v>
      </c>
      <c r="F242" s="23"/>
      <c r="G242" s="25">
        <f t="shared" si="29"/>
        <v>200000</v>
      </c>
    </row>
    <row r="243" spans="1:7" x14ac:dyDescent="0.2">
      <c r="A243" s="10" t="str">
        <f t="shared" si="28"/>
        <v>Fences</v>
      </c>
      <c r="B243" s="9"/>
      <c r="C243" s="9"/>
      <c r="D243" s="37" t="s">
        <v>2</v>
      </c>
      <c r="E243" s="28"/>
      <c r="F243" s="23"/>
      <c r="G243" s="25">
        <f t="shared" si="29"/>
        <v>0</v>
      </c>
    </row>
    <row r="244" spans="1:7" x14ac:dyDescent="0.2">
      <c r="A244" s="10" t="str">
        <f t="shared" si="28"/>
        <v>Score Board</v>
      </c>
      <c r="B244" s="9"/>
      <c r="C244" s="9"/>
      <c r="D244" s="37" t="s">
        <v>2</v>
      </c>
      <c r="E244" s="28"/>
      <c r="F244" s="23"/>
      <c r="G244" s="25">
        <f t="shared" si="29"/>
        <v>0</v>
      </c>
    </row>
    <row r="245" spans="1:7" x14ac:dyDescent="0.2">
      <c r="A245" s="10" t="str">
        <f t="shared" si="28"/>
        <v>Carparking</v>
      </c>
      <c r="B245" s="9"/>
      <c r="C245" s="9"/>
      <c r="D245" s="37" t="s">
        <v>2</v>
      </c>
      <c r="E245" s="28"/>
      <c r="F245" s="23"/>
      <c r="G245" s="25">
        <f t="shared" si="29"/>
        <v>0</v>
      </c>
    </row>
    <row r="246" spans="1:7" x14ac:dyDescent="0.2">
      <c r="A246" s="10" t="str">
        <f t="shared" si="28"/>
        <v>Surrounding vegetation</v>
      </c>
      <c r="B246" s="9"/>
      <c r="C246" s="9"/>
      <c r="D246" s="37"/>
      <c r="E246" s="28"/>
      <c r="F246" s="23"/>
      <c r="G246" s="25">
        <f t="shared" si="29"/>
        <v>0</v>
      </c>
    </row>
    <row r="247" spans="1:7" x14ac:dyDescent="0.2">
      <c r="A247" s="10" t="str">
        <f t="shared" si="28"/>
        <v>Carpark</v>
      </c>
      <c r="B247" s="9"/>
      <c r="C247" s="9"/>
      <c r="D247" s="37"/>
      <c r="E247" s="28"/>
      <c r="F247" s="23"/>
      <c r="G247" s="25">
        <f t="shared" si="29"/>
        <v>0</v>
      </c>
    </row>
    <row r="248" spans="1:7" x14ac:dyDescent="0.2">
      <c r="A248" s="10" t="str">
        <f t="shared" si="28"/>
        <v>Other??</v>
      </c>
      <c r="B248" s="9"/>
      <c r="C248" s="9"/>
      <c r="D248" s="37"/>
      <c r="E248" s="28"/>
      <c r="F248" s="23"/>
      <c r="G248" s="25">
        <f t="shared" si="29"/>
        <v>0</v>
      </c>
    </row>
    <row r="249" spans="1:7" ht="15.75" thickBot="1" x14ac:dyDescent="0.25">
      <c r="A249" s="43"/>
      <c r="B249" s="44"/>
      <c r="C249" s="44"/>
      <c r="D249" s="45"/>
      <c r="E249" s="46">
        <f>SUM(E238:E248)</f>
        <v>254000</v>
      </c>
      <c r="F249" s="46">
        <f>SUM(F238:F248)</f>
        <v>0</v>
      </c>
      <c r="G249" s="46">
        <f>SUM(G238:G248)</f>
        <v>254000</v>
      </c>
    </row>
    <row r="250" spans="1:7" ht="15.75" thickTop="1" x14ac:dyDescent="0.25">
      <c r="A250" s="109">
        <f>A236+1</f>
        <v>17</v>
      </c>
      <c r="B250" s="136" t="s">
        <v>127</v>
      </c>
      <c r="C250" s="138"/>
      <c r="D250" s="136"/>
      <c r="E250" s="137"/>
      <c r="F250" s="137"/>
      <c r="G250" s="138"/>
    </row>
    <row r="251" spans="1:7" x14ac:dyDescent="0.2">
      <c r="A251" s="4" t="s">
        <v>12</v>
      </c>
      <c r="B251" s="4" t="s">
        <v>13</v>
      </c>
      <c r="C251" s="5" t="s">
        <v>14</v>
      </c>
      <c r="D251" s="15" t="s">
        <v>9</v>
      </c>
      <c r="E251" s="26" t="s">
        <v>10</v>
      </c>
      <c r="F251" s="22" t="s">
        <v>8</v>
      </c>
      <c r="G251" s="22" t="s">
        <v>4</v>
      </c>
    </row>
    <row r="252" spans="1:7" ht="24" x14ac:dyDescent="0.2">
      <c r="A252" s="10" t="str">
        <f t="shared" ref="A252:A262" si="30">A238</f>
        <v>Ground (cricket, football, soccer pitch etc)</v>
      </c>
      <c r="B252" s="9"/>
      <c r="C252" s="9" t="s">
        <v>375</v>
      </c>
      <c r="D252" s="37" t="s">
        <v>15</v>
      </c>
      <c r="E252" s="28">
        <v>30000</v>
      </c>
      <c r="F252" s="23"/>
      <c r="G252" s="25">
        <f t="shared" ref="G252:G262" si="31">SUM(E252:F252)</f>
        <v>30000</v>
      </c>
    </row>
    <row r="253" spans="1:7" x14ac:dyDescent="0.2">
      <c r="A253" s="10" t="str">
        <f t="shared" si="30"/>
        <v>Irrigation system</v>
      </c>
      <c r="B253" s="9"/>
      <c r="C253" s="9" t="s">
        <v>368</v>
      </c>
      <c r="D253" s="38" t="s">
        <v>15</v>
      </c>
      <c r="F253" s="28">
        <v>175000</v>
      </c>
      <c r="G253" s="25">
        <f>SUM(F253:F253)</f>
        <v>175000</v>
      </c>
    </row>
    <row r="254" spans="1:7" x14ac:dyDescent="0.2">
      <c r="A254" s="10" t="str">
        <f t="shared" si="30"/>
        <v>Cricket Nets</v>
      </c>
      <c r="B254" s="9"/>
      <c r="C254" s="9" t="s">
        <v>409</v>
      </c>
      <c r="D254" s="37" t="s">
        <v>16</v>
      </c>
      <c r="E254" s="28"/>
      <c r="F254" s="23">
        <v>40000</v>
      </c>
      <c r="G254" s="25">
        <f t="shared" si="31"/>
        <v>40000</v>
      </c>
    </row>
    <row r="255" spans="1:7" x14ac:dyDescent="0.2">
      <c r="A255" s="10" t="str">
        <f t="shared" si="30"/>
        <v>Cricket pitches</v>
      </c>
      <c r="B255" s="9"/>
      <c r="C255" s="9" t="s">
        <v>410</v>
      </c>
      <c r="D255" s="37" t="s">
        <v>17</v>
      </c>
      <c r="E255" s="28">
        <v>5000</v>
      </c>
      <c r="F255" s="23">
        <v>25000</v>
      </c>
      <c r="G255" s="25">
        <f t="shared" si="31"/>
        <v>30000</v>
      </c>
    </row>
    <row r="256" spans="1:7" x14ac:dyDescent="0.2">
      <c r="A256" s="10" t="str">
        <f t="shared" si="30"/>
        <v>Light Towers</v>
      </c>
      <c r="B256" s="9"/>
      <c r="C256" s="9" t="s">
        <v>411</v>
      </c>
      <c r="D256" s="37" t="s">
        <v>16</v>
      </c>
      <c r="E256" s="28"/>
      <c r="F256" s="23">
        <v>100000</v>
      </c>
      <c r="G256" s="25">
        <f t="shared" si="31"/>
        <v>100000</v>
      </c>
    </row>
    <row r="257" spans="1:7" x14ac:dyDescent="0.2">
      <c r="A257" s="10" t="str">
        <f t="shared" si="30"/>
        <v>Fences</v>
      </c>
      <c r="B257" s="9"/>
      <c r="C257" s="9" t="s">
        <v>426</v>
      </c>
      <c r="D257" s="37" t="s">
        <v>16</v>
      </c>
      <c r="E257" s="28"/>
      <c r="F257" s="23">
        <v>12000</v>
      </c>
      <c r="G257" s="25">
        <f t="shared" si="31"/>
        <v>12000</v>
      </c>
    </row>
    <row r="258" spans="1:7" x14ac:dyDescent="0.2">
      <c r="A258" s="10" t="str">
        <f t="shared" si="30"/>
        <v>Score Board</v>
      </c>
      <c r="B258" s="9"/>
      <c r="C258" s="9"/>
      <c r="D258" s="37" t="s">
        <v>2</v>
      </c>
      <c r="E258" s="28"/>
      <c r="F258" s="23"/>
      <c r="G258" s="25">
        <f t="shared" si="31"/>
        <v>0</v>
      </c>
    </row>
    <row r="259" spans="1:7" x14ac:dyDescent="0.2">
      <c r="A259" s="10" t="str">
        <f t="shared" si="30"/>
        <v>Carparking</v>
      </c>
      <c r="B259" s="9"/>
      <c r="C259" s="9" t="s">
        <v>412</v>
      </c>
      <c r="D259" s="37" t="s">
        <v>15</v>
      </c>
      <c r="E259" s="28"/>
      <c r="F259" s="23">
        <v>20000</v>
      </c>
      <c r="G259" s="25">
        <f t="shared" si="31"/>
        <v>20000</v>
      </c>
    </row>
    <row r="260" spans="1:7" x14ac:dyDescent="0.2">
      <c r="A260" s="10" t="str">
        <f t="shared" si="30"/>
        <v>Surrounding vegetation</v>
      </c>
      <c r="B260" s="9"/>
      <c r="C260" s="9"/>
      <c r="D260" s="18"/>
      <c r="E260" s="28"/>
      <c r="F260" s="23"/>
      <c r="G260" s="25">
        <f t="shared" si="31"/>
        <v>0</v>
      </c>
    </row>
    <row r="261" spans="1:7" x14ac:dyDescent="0.2">
      <c r="A261" s="10" t="str">
        <f t="shared" si="30"/>
        <v>Carpark</v>
      </c>
      <c r="B261" s="9"/>
      <c r="C261" s="9"/>
      <c r="D261" s="18"/>
      <c r="E261" s="28"/>
      <c r="F261" s="23"/>
      <c r="G261" s="25">
        <f t="shared" si="31"/>
        <v>0</v>
      </c>
    </row>
    <row r="262" spans="1:7" x14ac:dyDescent="0.2">
      <c r="A262" s="10" t="str">
        <f t="shared" si="30"/>
        <v>Other??</v>
      </c>
      <c r="B262" s="9"/>
      <c r="C262" s="9"/>
      <c r="D262" s="18"/>
      <c r="E262" s="28"/>
      <c r="F262" s="23"/>
      <c r="G262" s="25">
        <f t="shared" si="31"/>
        <v>0</v>
      </c>
    </row>
    <row r="263" spans="1:7" ht="15.75" thickBot="1" x14ac:dyDescent="0.25">
      <c r="A263" s="43"/>
      <c r="B263" s="44"/>
      <c r="C263" s="44"/>
      <c r="D263" s="45"/>
      <c r="E263" s="46">
        <f>SUM(E252:E262)</f>
        <v>35000</v>
      </c>
      <c r="F263" s="46">
        <f>SUM(F252:F262)</f>
        <v>372000</v>
      </c>
      <c r="G263" s="46">
        <f>SUM(G252:G262)</f>
        <v>407000</v>
      </c>
    </row>
    <row r="264" spans="1:7" ht="15.75" thickTop="1" x14ac:dyDescent="0.25">
      <c r="A264" s="109">
        <f>A250+1</f>
        <v>18</v>
      </c>
      <c r="B264" s="136" t="s">
        <v>128</v>
      </c>
      <c r="C264" s="138"/>
      <c r="D264" s="136"/>
      <c r="E264" s="137"/>
      <c r="F264" s="137"/>
      <c r="G264" s="138"/>
    </row>
    <row r="265" spans="1:7" x14ac:dyDescent="0.2">
      <c r="A265" s="4" t="s">
        <v>12</v>
      </c>
      <c r="B265" s="4" t="s">
        <v>13</v>
      </c>
      <c r="C265" s="5" t="s">
        <v>14</v>
      </c>
      <c r="D265" s="15" t="s">
        <v>9</v>
      </c>
      <c r="E265" s="21" t="s">
        <v>10</v>
      </c>
      <c r="F265" s="22" t="s">
        <v>8</v>
      </c>
      <c r="G265" s="22" t="s">
        <v>4</v>
      </c>
    </row>
    <row r="266" spans="1:7" ht="24" x14ac:dyDescent="0.2">
      <c r="A266" s="10" t="str">
        <f t="shared" ref="A266:A276" si="32">A252</f>
        <v>Ground (cricket, football, soccer pitch etc)</v>
      </c>
      <c r="B266" s="9"/>
      <c r="C266" s="9"/>
      <c r="D266" s="37" t="s">
        <v>2</v>
      </c>
      <c r="E266" s="28"/>
      <c r="F266" s="23"/>
      <c r="G266" s="25">
        <f t="shared" ref="G266:G276" si="33">SUM(E266:F266)</f>
        <v>0</v>
      </c>
    </row>
    <row r="267" spans="1:7" x14ac:dyDescent="0.2">
      <c r="A267" s="10" t="str">
        <f t="shared" si="32"/>
        <v>Irrigation system</v>
      </c>
      <c r="B267" s="9"/>
      <c r="C267" s="9"/>
      <c r="D267" s="37" t="s">
        <v>2</v>
      </c>
      <c r="E267" s="28"/>
      <c r="F267" s="23"/>
      <c r="G267" s="25">
        <f t="shared" si="33"/>
        <v>0</v>
      </c>
    </row>
    <row r="268" spans="1:7" x14ac:dyDescent="0.2">
      <c r="A268" s="10" t="str">
        <f t="shared" si="32"/>
        <v>Cricket Nets</v>
      </c>
      <c r="B268" s="9"/>
      <c r="C268" s="9" t="s">
        <v>414</v>
      </c>
      <c r="D268" s="37" t="s">
        <v>16</v>
      </c>
      <c r="E268" s="28">
        <v>5000</v>
      </c>
      <c r="F268" s="23">
        <v>10000</v>
      </c>
      <c r="G268" s="25">
        <f t="shared" si="33"/>
        <v>15000</v>
      </c>
    </row>
    <row r="269" spans="1:7" x14ac:dyDescent="0.2">
      <c r="A269" s="10" t="str">
        <f t="shared" si="32"/>
        <v>Cricket pitches</v>
      </c>
      <c r="B269" s="9"/>
      <c r="C269" s="9" t="s">
        <v>427</v>
      </c>
      <c r="D269" s="37" t="s">
        <v>215</v>
      </c>
      <c r="E269" s="28"/>
      <c r="F269" s="23">
        <v>20000</v>
      </c>
      <c r="G269" s="25">
        <f t="shared" si="33"/>
        <v>20000</v>
      </c>
    </row>
    <row r="270" spans="1:7" x14ac:dyDescent="0.2">
      <c r="A270" s="10" t="str">
        <f t="shared" si="32"/>
        <v>Light Towers</v>
      </c>
      <c r="B270" s="9"/>
      <c r="C270" s="9"/>
      <c r="D270" s="37" t="s">
        <v>2</v>
      </c>
      <c r="E270" s="28"/>
      <c r="F270" s="23"/>
      <c r="G270" s="25">
        <f t="shared" si="33"/>
        <v>0</v>
      </c>
    </row>
    <row r="271" spans="1:7" x14ac:dyDescent="0.2">
      <c r="A271" s="10" t="str">
        <f t="shared" si="32"/>
        <v>Fences</v>
      </c>
      <c r="B271" s="9"/>
      <c r="C271" s="9" t="s">
        <v>428</v>
      </c>
      <c r="D271" s="37" t="s">
        <v>15</v>
      </c>
      <c r="E271" s="28"/>
      <c r="F271" s="23">
        <v>50000</v>
      </c>
      <c r="G271" s="25">
        <f t="shared" si="33"/>
        <v>50000</v>
      </c>
    </row>
    <row r="272" spans="1:7" x14ac:dyDescent="0.2">
      <c r="A272" s="10" t="str">
        <f t="shared" si="32"/>
        <v>Score Board</v>
      </c>
      <c r="B272" s="9"/>
      <c r="C272" s="9" t="s">
        <v>413</v>
      </c>
      <c r="D272" s="37" t="s">
        <v>17</v>
      </c>
      <c r="E272" s="28"/>
      <c r="F272" s="23">
        <v>30000</v>
      </c>
      <c r="G272" s="25">
        <f t="shared" si="33"/>
        <v>30000</v>
      </c>
    </row>
    <row r="273" spans="1:7" x14ac:dyDescent="0.2">
      <c r="A273" s="10" t="str">
        <f t="shared" si="32"/>
        <v>Carparking</v>
      </c>
      <c r="B273" s="9"/>
      <c r="C273" s="9" t="s">
        <v>429</v>
      </c>
      <c r="D273" s="37" t="s">
        <v>15</v>
      </c>
      <c r="E273" s="28"/>
      <c r="F273" s="23">
        <v>40000</v>
      </c>
      <c r="G273" s="25">
        <f t="shared" si="33"/>
        <v>40000</v>
      </c>
    </row>
    <row r="274" spans="1:7" x14ac:dyDescent="0.2">
      <c r="A274" s="10" t="str">
        <f t="shared" si="32"/>
        <v>Surrounding vegetation</v>
      </c>
      <c r="B274" s="9"/>
      <c r="C274" s="9" t="s">
        <v>430</v>
      </c>
      <c r="D274" s="37" t="s">
        <v>162</v>
      </c>
      <c r="E274" s="28"/>
      <c r="F274" s="23">
        <v>20000</v>
      </c>
      <c r="G274" s="25">
        <f t="shared" si="33"/>
        <v>20000</v>
      </c>
    </row>
    <row r="275" spans="1:7" ht="25.5" customHeight="1" x14ac:dyDescent="0.2">
      <c r="A275" s="10" t="str">
        <f t="shared" si="32"/>
        <v>Carpark</v>
      </c>
      <c r="B275" s="9"/>
      <c r="C275" s="9"/>
      <c r="D275" s="37"/>
      <c r="E275" s="28"/>
      <c r="F275" s="23"/>
      <c r="G275" s="25">
        <f t="shared" si="33"/>
        <v>0</v>
      </c>
    </row>
    <row r="276" spans="1:7" x14ac:dyDescent="0.2">
      <c r="A276" s="10" t="str">
        <f t="shared" si="32"/>
        <v>Other??</v>
      </c>
      <c r="B276" s="9"/>
      <c r="C276" s="9"/>
      <c r="D276" s="37"/>
      <c r="E276" s="28"/>
      <c r="F276" s="23"/>
      <c r="G276" s="25">
        <f t="shared" si="33"/>
        <v>0</v>
      </c>
    </row>
    <row r="277" spans="1:7" ht="15.75" thickBot="1" x14ac:dyDescent="0.25">
      <c r="A277" s="43"/>
      <c r="B277" s="44"/>
      <c r="C277" s="44"/>
      <c r="D277" s="45"/>
      <c r="E277" s="46">
        <f>SUM(E266:E276)</f>
        <v>5000</v>
      </c>
      <c r="F277" s="46">
        <f>SUM(F266:F276)</f>
        <v>170000</v>
      </c>
      <c r="G277" s="46">
        <f>SUM(G266:G276)</f>
        <v>175000</v>
      </c>
    </row>
    <row r="278" spans="1:7" ht="15.75" thickTop="1" x14ac:dyDescent="0.25">
      <c r="A278" s="109">
        <f>A264+1</f>
        <v>19</v>
      </c>
      <c r="B278" s="136"/>
      <c r="C278" s="138"/>
      <c r="D278" s="136"/>
      <c r="E278" s="137"/>
      <c r="F278" s="137"/>
      <c r="G278" s="138"/>
    </row>
    <row r="279" spans="1:7" x14ac:dyDescent="0.2">
      <c r="A279" s="4" t="s">
        <v>12</v>
      </c>
      <c r="B279" s="7" t="s">
        <v>13</v>
      </c>
      <c r="C279" s="8" t="s">
        <v>14</v>
      </c>
      <c r="D279" s="15" t="s">
        <v>9</v>
      </c>
      <c r="E279" s="21" t="s">
        <v>10</v>
      </c>
      <c r="F279" s="22" t="s">
        <v>8</v>
      </c>
      <c r="G279" s="22" t="s">
        <v>4</v>
      </c>
    </row>
    <row r="280" spans="1:7" ht="24" x14ac:dyDescent="0.2">
      <c r="A280" s="10" t="str">
        <f t="shared" ref="A280:A290" si="34">A266</f>
        <v>Ground (cricket, football, soccer pitch etc)</v>
      </c>
      <c r="B280" s="9"/>
      <c r="C280" s="9"/>
      <c r="D280" s="18"/>
      <c r="E280" s="28"/>
      <c r="F280" s="23"/>
      <c r="G280" s="25">
        <f t="shared" ref="G280:G290" si="35">SUM(E280:F280)</f>
        <v>0</v>
      </c>
    </row>
    <row r="281" spans="1:7" x14ac:dyDescent="0.2">
      <c r="A281" s="10" t="str">
        <f t="shared" si="34"/>
        <v>Irrigation system</v>
      </c>
      <c r="B281" s="9"/>
      <c r="C281" s="9"/>
      <c r="D281" s="18"/>
      <c r="E281" s="28"/>
      <c r="F281" s="23"/>
      <c r="G281" s="25">
        <f t="shared" si="35"/>
        <v>0</v>
      </c>
    </row>
    <row r="282" spans="1:7" x14ac:dyDescent="0.2">
      <c r="A282" s="10" t="str">
        <f t="shared" si="34"/>
        <v>Cricket Nets</v>
      </c>
      <c r="B282" s="9"/>
      <c r="C282" s="9"/>
      <c r="D282" s="18"/>
      <c r="E282" s="28"/>
      <c r="F282" s="23"/>
      <c r="G282" s="25">
        <f t="shared" si="35"/>
        <v>0</v>
      </c>
    </row>
    <row r="283" spans="1:7" x14ac:dyDescent="0.2">
      <c r="A283" s="10" t="str">
        <f t="shared" si="34"/>
        <v>Cricket pitches</v>
      </c>
      <c r="B283" s="9"/>
      <c r="C283" s="9"/>
      <c r="D283" s="18"/>
      <c r="E283" s="28"/>
      <c r="F283" s="23"/>
      <c r="G283" s="25">
        <f t="shared" si="35"/>
        <v>0</v>
      </c>
    </row>
    <row r="284" spans="1:7" x14ac:dyDescent="0.2">
      <c r="A284" s="10" t="str">
        <f t="shared" si="34"/>
        <v>Light Towers</v>
      </c>
      <c r="B284" s="9"/>
      <c r="C284" s="9"/>
      <c r="D284" s="18"/>
      <c r="E284" s="28"/>
      <c r="F284" s="23"/>
      <c r="G284" s="25">
        <f t="shared" si="35"/>
        <v>0</v>
      </c>
    </row>
    <row r="285" spans="1:7" x14ac:dyDescent="0.2">
      <c r="A285" s="10" t="str">
        <f t="shared" si="34"/>
        <v>Fences</v>
      </c>
      <c r="B285" s="9"/>
      <c r="C285" s="9"/>
      <c r="D285" s="18"/>
      <c r="E285" s="28"/>
      <c r="F285" s="23"/>
      <c r="G285" s="25">
        <f t="shared" si="35"/>
        <v>0</v>
      </c>
    </row>
    <row r="286" spans="1:7" x14ac:dyDescent="0.2">
      <c r="A286" s="10" t="str">
        <f t="shared" si="34"/>
        <v>Score Board</v>
      </c>
      <c r="B286" s="9"/>
      <c r="C286" s="9"/>
      <c r="D286" s="18"/>
      <c r="E286" s="28"/>
      <c r="F286" s="23"/>
      <c r="G286" s="25">
        <f t="shared" si="35"/>
        <v>0</v>
      </c>
    </row>
    <row r="287" spans="1:7" x14ac:dyDescent="0.2">
      <c r="A287" s="10" t="str">
        <f t="shared" si="34"/>
        <v>Carparking</v>
      </c>
      <c r="B287" s="9"/>
      <c r="C287" s="9"/>
      <c r="D287" s="18"/>
      <c r="E287" s="28"/>
      <c r="F287" s="23"/>
      <c r="G287" s="25">
        <f t="shared" si="35"/>
        <v>0</v>
      </c>
    </row>
    <row r="288" spans="1:7" ht="25.5" customHeight="1" x14ac:dyDescent="0.2">
      <c r="A288" s="10" t="str">
        <f t="shared" si="34"/>
        <v>Surrounding vegetation</v>
      </c>
      <c r="B288" s="9"/>
      <c r="C288" s="9"/>
      <c r="D288" s="18"/>
      <c r="E288" s="28"/>
      <c r="F288" s="23"/>
      <c r="G288" s="25">
        <f t="shared" si="35"/>
        <v>0</v>
      </c>
    </row>
    <row r="289" spans="1:7" x14ac:dyDescent="0.2">
      <c r="A289" s="10" t="str">
        <f t="shared" si="34"/>
        <v>Carpark</v>
      </c>
      <c r="B289" s="9"/>
      <c r="C289" s="9"/>
      <c r="D289" s="18"/>
      <c r="E289" s="28"/>
      <c r="F289" s="23"/>
      <c r="G289" s="25">
        <f t="shared" si="35"/>
        <v>0</v>
      </c>
    </row>
    <row r="290" spans="1:7" x14ac:dyDescent="0.2">
      <c r="A290" s="10" t="str">
        <f t="shared" si="34"/>
        <v>Other??</v>
      </c>
      <c r="B290" s="9"/>
      <c r="C290" s="9"/>
      <c r="D290" s="18"/>
      <c r="E290" s="28"/>
      <c r="F290" s="23"/>
      <c r="G290" s="25">
        <f t="shared" si="35"/>
        <v>0</v>
      </c>
    </row>
    <row r="291" spans="1:7" ht="15.75" thickBot="1" x14ac:dyDescent="0.25">
      <c r="A291" s="43"/>
      <c r="B291" s="44"/>
      <c r="C291" s="44"/>
      <c r="D291" s="45"/>
      <c r="E291" s="46">
        <f>SUM(E280:E290)</f>
        <v>0</v>
      </c>
      <c r="F291" s="46">
        <f>SUM(F280:F290)</f>
        <v>0</v>
      </c>
      <c r="G291" s="46">
        <f>SUM(G280:G290)</f>
        <v>0</v>
      </c>
    </row>
    <row r="292" spans="1:7" ht="15.75" thickTop="1" x14ac:dyDescent="0.25">
      <c r="A292" s="109">
        <f>A278+1</f>
        <v>20</v>
      </c>
      <c r="B292" s="165"/>
      <c r="C292" s="167"/>
      <c r="D292" s="165"/>
      <c r="E292" s="166"/>
      <c r="F292" s="166"/>
      <c r="G292" s="167"/>
    </row>
    <row r="293" spans="1:7" x14ac:dyDescent="0.2">
      <c r="A293" s="4" t="s">
        <v>12</v>
      </c>
      <c r="B293" s="4" t="s">
        <v>13</v>
      </c>
      <c r="C293" s="5" t="s">
        <v>14</v>
      </c>
      <c r="D293" s="15" t="s">
        <v>9</v>
      </c>
      <c r="E293" s="21" t="s">
        <v>10</v>
      </c>
      <c r="F293" s="22" t="s">
        <v>8</v>
      </c>
      <c r="G293" s="22" t="s">
        <v>4</v>
      </c>
    </row>
    <row r="294" spans="1:7" ht="24" x14ac:dyDescent="0.2">
      <c r="A294" s="10" t="str">
        <f t="shared" ref="A294:A304" si="36">A280</f>
        <v>Ground (cricket, football, soccer pitch etc)</v>
      </c>
      <c r="B294" s="9"/>
      <c r="C294" s="36"/>
      <c r="D294" s="38"/>
      <c r="E294" s="23"/>
      <c r="F294" s="24"/>
      <c r="G294" s="25">
        <f t="shared" ref="G294:G304" si="37">SUM(E294:F294)</f>
        <v>0</v>
      </c>
    </row>
    <row r="295" spans="1:7" x14ac:dyDescent="0.2">
      <c r="A295" s="10" t="str">
        <f t="shared" si="36"/>
        <v>Irrigation system</v>
      </c>
      <c r="B295" s="9"/>
      <c r="C295" s="36"/>
      <c r="D295" s="38"/>
      <c r="E295" s="23"/>
      <c r="F295" s="24"/>
      <c r="G295" s="25">
        <f t="shared" si="37"/>
        <v>0</v>
      </c>
    </row>
    <row r="296" spans="1:7" x14ac:dyDescent="0.2">
      <c r="A296" s="10" t="str">
        <f t="shared" si="36"/>
        <v>Cricket Nets</v>
      </c>
      <c r="B296" s="9"/>
      <c r="C296" s="36"/>
      <c r="D296" s="38"/>
      <c r="E296" s="23"/>
      <c r="F296" s="24"/>
      <c r="G296" s="25">
        <f t="shared" si="37"/>
        <v>0</v>
      </c>
    </row>
    <row r="297" spans="1:7" x14ac:dyDescent="0.2">
      <c r="A297" s="10" t="str">
        <f t="shared" si="36"/>
        <v>Cricket pitches</v>
      </c>
      <c r="B297" s="9"/>
      <c r="C297" s="36"/>
      <c r="D297" s="38"/>
      <c r="E297" s="23"/>
      <c r="F297" s="24"/>
      <c r="G297" s="25">
        <f t="shared" si="37"/>
        <v>0</v>
      </c>
    </row>
    <row r="298" spans="1:7" x14ac:dyDescent="0.2">
      <c r="A298" s="10" t="str">
        <f t="shared" si="36"/>
        <v>Light Towers</v>
      </c>
      <c r="B298" s="9"/>
      <c r="C298" s="36"/>
      <c r="D298" s="38"/>
      <c r="E298" s="23"/>
      <c r="F298" s="24"/>
      <c r="G298" s="25">
        <f t="shared" si="37"/>
        <v>0</v>
      </c>
    </row>
    <row r="299" spans="1:7" x14ac:dyDescent="0.2">
      <c r="A299" s="10" t="str">
        <f t="shared" si="36"/>
        <v>Fences</v>
      </c>
      <c r="B299" s="9"/>
      <c r="C299" s="36"/>
      <c r="D299" s="38"/>
      <c r="E299" s="23"/>
      <c r="F299" s="24"/>
      <c r="G299" s="25">
        <f t="shared" si="37"/>
        <v>0</v>
      </c>
    </row>
    <row r="300" spans="1:7" x14ac:dyDescent="0.2">
      <c r="A300" s="10" t="str">
        <f t="shared" si="36"/>
        <v>Score Board</v>
      </c>
      <c r="B300" s="9"/>
      <c r="C300" s="36"/>
      <c r="D300" s="38"/>
      <c r="E300" s="23"/>
      <c r="F300" s="24"/>
      <c r="G300" s="25">
        <f t="shared" si="37"/>
        <v>0</v>
      </c>
    </row>
    <row r="301" spans="1:7" x14ac:dyDescent="0.2">
      <c r="A301" s="10" t="str">
        <f t="shared" si="36"/>
        <v>Carparking</v>
      </c>
      <c r="B301" s="9"/>
      <c r="C301" s="36"/>
      <c r="D301" s="38"/>
      <c r="E301" s="23"/>
      <c r="F301" s="24"/>
      <c r="G301" s="25">
        <f t="shared" si="37"/>
        <v>0</v>
      </c>
    </row>
    <row r="302" spans="1:7" x14ac:dyDescent="0.2">
      <c r="A302" s="10" t="str">
        <f t="shared" si="36"/>
        <v>Surrounding vegetation</v>
      </c>
      <c r="B302" s="9"/>
      <c r="C302" s="36"/>
      <c r="D302" s="38"/>
      <c r="E302" s="23"/>
      <c r="F302" s="24"/>
      <c r="G302" s="25">
        <f t="shared" si="37"/>
        <v>0</v>
      </c>
    </row>
    <row r="303" spans="1:7" x14ac:dyDescent="0.2">
      <c r="A303" s="10" t="str">
        <f t="shared" si="36"/>
        <v>Carpark</v>
      </c>
      <c r="B303" s="9"/>
      <c r="C303" s="36"/>
      <c r="D303" s="38"/>
      <c r="E303" s="23"/>
      <c r="F303" s="24"/>
      <c r="G303" s="25">
        <f t="shared" si="37"/>
        <v>0</v>
      </c>
    </row>
    <row r="304" spans="1:7" x14ac:dyDescent="0.2">
      <c r="A304" s="10" t="str">
        <f t="shared" si="36"/>
        <v>Other??</v>
      </c>
      <c r="B304" s="9"/>
      <c r="C304" s="36"/>
      <c r="D304" s="38"/>
      <c r="E304" s="23"/>
      <c r="F304" s="24"/>
      <c r="G304" s="25">
        <f t="shared" si="37"/>
        <v>0</v>
      </c>
    </row>
    <row r="305" spans="1:7" ht="15.75" thickBot="1" x14ac:dyDescent="0.25">
      <c r="A305" s="43"/>
      <c r="B305" s="44"/>
      <c r="C305" s="44"/>
      <c r="D305" s="45"/>
      <c r="E305" s="46">
        <f>SUM(E294:E304)</f>
        <v>0</v>
      </c>
      <c r="F305" s="46">
        <f>SUM(F294:F304)</f>
        <v>0</v>
      </c>
      <c r="G305" s="46">
        <f>SUM(G294:G304)</f>
        <v>0</v>
      </c>
    </row>
    <row r="306" spans="1:7" ht="15.75" thickTop="1" x14ac:dyDescent="0.25">
      <c r="A306" s="109">
        <f>A292+1</f>
        <v>21</v>
      </c>
      <c r="B306" s="136"/>
      <c r="C306" s="138"/>
      <c r="D306" s="136"/>
      <c r="E306" s="137"/>
      <c r="F306" s="137"/>
      <c r="G306" s="138"/>
    </row>
    <row r="307" spans="1:7" x14ac:dyDescent="0.2">
      <c r="A307" s="4" t="s">
        <v>12</v>
      </c>
      <c r="B307" s="114" t="s">
        <v>13</v>
      </c>
      <c r="C307" s="5" t="s">
        <v>14</v>
      </c>
      <c r="D307" s="15" t="s">
        <v>9</v>
      </c>
      <c r="E307" s="21" t="s">
        <v>10</v>
      </c>
      <c r="F307" s="22" t="s">
        <v>8</v>
      </c>
      <c r="G307" s="22" t="s">
        <v>4</v>
      </c>
    </row>
    <row r="308" spans="1:7" ht="24" x14ac:dyDescent="0.2">
      <c r="A308" s="10" t="str">
        <f t="shared" ref="A308:A318" si="38">A294</f>
        <v>Ground (cricket, football, soccer pitch etc)</v>
      </c>
      <c r="B308" s="9"/>
      <c r="C308" s="36"/>
      <c r="D308" s="38"/>
      <c r="E308" s="31"/>
      <c r="F308" s="32"/>
      <c r="G308" s="25">
        <f t="shared" ref="G308:G318" si="39">SUM(E308:F308)</f>
        <v>0</v>
      </c>
    </row>
    <row r="309" spans="1:7" x14ac:dyDescent="0.2">
      <c r="A309" s="10" t="str">
        <f t="shared" si="38"/>
        <v>Irrigation system</v>
      </c>
      <c r="B309" s="9"/>
      <c r="C309" s="36"/>
      <c r="D309" s="38"/>
      <c r="E309" s="31"/>
      <c r="F309" s="32"/>
      <c r="G309" s="25">
        <f t="shared" si="39"/>
        <v>0</v>
      </c>
    </row>
    <row r="310" spans="1:7" x14ac:dyDescent="0.2">
      <c r="A310" s="10" t="str">
        <f t="shared" si="38"/>
        <v>Cricket Nets</v>
      </c>
      <c r="B310" s="9"/>
      <c r="C310" s="36"/>
      <c r="D310" s="38"/>
      <c r="E310" s="31"/>
      <c r="F310" s="32"/>
      <c r="G310" s="25">
        <f t="shared" si="39"/>
        <v>0</v>
      </c>
    </row>
    <row r="311" spans="1:7" x14ac:dyDescent="0.2">
      <c r="A311" s="10" t="str">
        <f t="shared" si="38"/>
        <v>Cricket pitches</v>
      </c>
      <c r="B311" s="9"/>
      <c r="C311" s="36"/>
      <c r="D311" s="38"/>
      <c r="E311" s="31"/>
      <c r="F311" s="32"/>
      <c r="G311" s="25">
        <f t="shared" si="39"/>
        <v>0</v>
      </c>
    </row>
    <row r="312" spans="1:7" x14ac:dyDescent="0.2">
      <c r="A312" s="10" t="str">
        <f t="shared" si="38"/>
        <v>Light Towers</v>
      </c>
      <c r="B312" s="9"/>
      <c r="C312" s="36"/>
      <c r="D312" s="38"/>
      <c r="E312" s="31"/>
      <c r="F312" s="32"/>
      <c r="G312" s="25">
        <f t="shared" si="39"/>
        <v>0</v>
      </c>
    </row>
    <row r="313" spans="1:7" x14ac:dyDescent="0.2">
      <c r="A313" s="10" t="str">
        <f t="shared" si="38"/>
        <v>Fences</v>
      </c>
      <c r="B313" s="9"/>
      <c r="C313" s="36"/>
      <c r="D313" s="38"/>
      <c r="E313" s="31"/>
      <c r="F313" s="32"/>
      <c r="G313" s="25">
        <f t="shared" si="39"/>
        <v>0</v>
      </c>
    </row>
    <row r="314" spans="1:7" ht="25.5" customHeight="1" x14ac:dyDescent="0.2">
      <c r="A314" s="10" t="str">
        <f t="shared" si="38"/>
        <v>Score Board</v>
      </c>
      <c r="B314" s="9"/>
      <c r="C314" s="36"/>
      <c r="D314" s="38"/>
      <c r="E314" s="31"/>
      <c r="F314" s="32"/>
      <c r="G314" s="25">
        <f t="shared" si="39"/>
        <v>0</v>
      </c>
    </row>
    <row r="315" spans="1:7" x14ac:dyDescent="0.2">
      <c r="A315" s="10" t="str">
        <f t="shared" si="38"/>
        <v>Carparking</v>
      </c>
      <c r="B315" s="9"/>
      <c r="C315" s="36"/>
      <c r="D315" s="38"/>
      <c r="E315" s="31"/>
      <c r="F315" s="32"/>
      <c r="G315" s="25">
        <f t="shared" si="39"/>
        <v>0</v>
      </c>
    </row>
    <row r="316" spans="1:7" x14ac:dyDescent="0.2">
      <c r="A316" s="10" t="str">
        <f t="shared" si="38"/>
        <v>Surrounding vegetation</v>
      </c>
      <c r="B316" s="9"/>
      <c r="C316" s="36"/>
      <c r="D316" s="38"/>
      <c r="E316" s="31"/>
      <c r="F316" s="32"/>
      <c r="G316" s="25">
        <f t="shared" si="39"/>
        <v>0</v>
      </c>
    </row>
    <row r="317" spans="1:7" x14ac:dyDescent="0.2">
      <c r="A317" s="10" t="str">
        <f t="shared" si="38"/>
        <v>Carpark</v>
      </c>
      <c r="B317" s="9"/>
      <c r="C317" s="36"/>
      <c r="D317" s="38"/>
      <c r="E317" s="31"/>
      <c r="F317" s="32"/>
      <c r="G317" s="25">
        <f t="shared" si="39"/>
        <v>0</v>
      </c>
    </row>
    <row r="318" spans="1:7" x14ac:dyDescent="0.2">
      <c r="A318" s="10" t="str">
        <f t="shared" si="38"/>
        <v>Other??</v>
      </c>
      <c r="B318" s="9"/>
      <c r="C318" s="36"/>
      <c r="D318" s="38"/>
      <c r="E318" s="31"/>
      <c r="F318" s="32"/>
      <c r="G318" s="25">
        <f t="shared" si="39"/>
        <v>0</v>
      </c>
    </row>
    <row r="319" spans="1:7" ht="15.75" thickBot="1" x14ac:dyDescent="0.25">
      <c r="A319" s="43"/>
      <c r="B319" s="44"/>
      <c r="C319" s="44"/>
      <c r="D319" s="45"/>
      <c r="E319" s="46">
        <f>SUM(E308:E318)</f>
        <v>0</v>
      </c>
      <c r="F319" s="46">
        <f>SUM(F308:F318)</f>
        <v>0</v>
      </c>
      <c r="G319" s="46">
        <f>SUM(G308:G318)</f>
        <v>0</v>
      </c>
    </row>
    <row r="320" spans="1:7" ht="15.75" thickTop="1" x14ac:dyDescent="0.25">
      <c r="A320" s="109">
        <f>A306+1</f>
        <v>22</v>
      </c>
      <c r="B320" s="136"/>
      <c r="C320" s="138"/>
      <c r="D320" s="136"/>
      <c r="E320" s="137"/>
      <c r="F320" s="137"/>
      <c r="G320" s="138"/>
    </row>
    <row r="321" spans="1:7" x14ac:dyDescent="0.2">
      <c r="A321" s="4" t="s">
        <v>12</v>
      </c>
      <c r="B321" s="4" t="s">
        <v>13</v>
      </c>
      <c r="C321" s="5" t="s">
        <v>14</v>
      </c>
      <c r="D321" s="15" t="s">
        <v>9</v>
      </c>
      <c r="E321" s="21" t="s">
        <v>10</v>
      </c>
      <c r="F321" s="22" t="s">
        <v>8</v>
      </c>
      <c r="G321" s="22" t="s">
        <v>4</v>
      </c>
    </row>
    <row r="322" spans="1:7" ht="51" customHeight="1" x14ac:dyDescent="0.2">
      <c r="A322" s="10" t="str">
        <f t="shared" ref="A322:A332" si="40">A308</f>
        <v>Ground (cricket, football, soccer pitch etc)</v>
      </c>
      <c r="B322" s="9"/>
      <c r="C322" s="9"/>
      <c r="D322" s="37"/>
      <c r="E322" s="28"/>
      <c r="F322" s="24"/>
      <c r="G322" s="25">
        <f t="shared" ref="G322:G332" si="41">SUM(E322:F322)</f>
        <v>0</v>
      </c>
    </row>
    <row r="323" spans="1:7" x14ac:dyDescent="0.2">
      <c r="A323" s="10" t="str">
        <f t="shared" si="40"/>
        <v>Irrigation system</v>
      </c>
      <c r="B323" s="9"/>
      <c r="C323" s="9"/>
      <c r="D323" s="37"/>
      <c r="E323" s="28"/>
      <c r="F323" s="24"/>
      <c r="G323" s="25">
        <f t="shared" si="41"/>
        <v>0</v>
      </c>
    </row>
    <row r="324" spans="1:7" x14ac:dyDescent="0.2">
      <c r="A324" s="10" t="str">
        <f t="shared" si="40"/>
        <v>Cricket Nets</v>
      </c>
      <c r="B324" s="9"/>
      <c r="C324" s="9"/>
      <c r="D324" s="37"/>
      <c r="E324" s="28"/>
      <c r="F324" s="24"/>
      <c r="G324" s="25">
        <f t="shared" si="41"/>
        <v>0</v>
      </c>
    </row>
    <row r="325" spans="1:7" x14ac:dyDescent="0.2">
      <c r="A325" s="10" t="str">
        <f t="shared" si="40"/>
        <v>Cricket pitches</v>
      </c>
      <c r="B325" s="9"/>
      <c r="C325" s="9"/>
      <c r="D325" s="37"/>
      <c r="E325" s="28"/>
      <c r="F325" s="24"/>
      <c r="G325" s="25">
        <f t="shared" si="41"/>
        <v>0</v>
      </c>
    </row>
    <row r="326" spans="1:7" x14ac:dyDescent="0.2">
      <c r="A326" s="10" t="str">
        <f t="shared" si="40"/>
        <v>Light Towers</v>
      </c>
      <c r="B326" s="9"/>
      <c r="C326" s="9"/>
      <c r="D326" s="37"/>
      <c r="E326" s="28"/>
      <c r="F326" s="24"/>
      <c r="G326" s="25">
        <f t="shared" si="41"/>
        <v>0</v>
      </c>
    </row>
    <row r="327" spans="1:7" x14ac:dyDescent="0.2">
      <c r="A327" s="10" t="str">
        <f t="shared" si="40"/>
        <v>Fences</v>
      </c>
      <c r="B327" s="9"/>
      <c r="C327" s="9"/>
      <c r="D327" s="37"/>
      <c r="E327" s="28"/>
      <c r="F327" s="24"/>
      <c r="G327" s="25">
        <f t="shared" si="41"/>
        <v>0</v>
      </c>
    </row>
    <row r="328" spans="1:7" x14ac:dyDescent="0.2">
      <c r="A328" s="10" t="str">
        <f t="shared" si="40"/>
        <v>Score Board</v>
      </c>
      <c r="B328" s="9"/>
      <c r="C328" s="9"/>
      <c r="D328" s="37"/>
      <c r="E328" s="28"/>
      <c r="F328" s="24"/>
      <c r="G328" s="25">
        <f t="shared" si="41"/>
        <v>0</v>
      </c>
    </row>
    <row r="329" spans="1:7" x14ac:dyDescent="0.2">
      <c r="A329" s="10" t="str">
        <f t="shared" si="40"/>
        <v>Carparking</v>
      </c>
      <c r="B329" s="9"/>
      <c r="C329" s="9"/>
      <c r="D329" s="37"/>
      <c r="E329" s="28"/>
      <c r="F329" s="24"/>
      <c r="G329" s="25">
        <f t="shared" si="41"/>
        <v>0</v>
      </c>
    </row>
    <row r="330" spans="1:7" x14ac:dyDescent="0.2">
      <c r="A330" s="10" t="str">
        <f t="shared" si="40"/>
        <v>Surrounding vegetation</v>
      </c>
      <c r="B330" s="9"/>
      <c r="C330" s="9"/>
      <c r="D330" s="37"/>
      <c r="E330" s="28"/>
      <c r="F330" s="24"/>
      <c r="G330" s="25">
        <f t="shared" si="41"/>
        <v>0</v>
      </c>
    </row>
    <row r="331" spans="1:7" x14ac:dyDescent="0.2">
      <c r="A331" s="10" t="str">
        <f t="shared" si="40"/>
        <v>Carpark</v>
      </c>
      <c r="B331" s="9"/>
      <c r="C331" s="9"/>
      <c r="D331" s="37"/>
      <c r="E331" s="28"/>
      <c r="F331" s="24"/>
      <c r="G331" s="25">
        <f t="shared" si="41"/>
        <v>0</v>
      </c>
    </row>
    <row r="332" spans="1:7" x14ac:dyDescent="0.2">
      <c r="A332" s="10" t="str">
        <f t="shared" si="40"/>
        <v>Other??</v>
      </c>
      <c r="B332" s="9"/>
      <c r="C332" s="9"/>
      <c r="D332" s="37"/>
      <c r="E332" s="28"/>
      <c r="F332" s="24"/>
      <c r="G332" s="25">
        <f t="shared" si="41"/>
        <v>0</v>
      </c>
    </row>
    <row r="333" spans="1:7" ht="15.75" thickBot="1" x14ac:dyDescent="0.25">
      <c r="A333" s="43"/>
      <c r="B333" s="44"/>
      <c r="C333" s="44"/>
      <c r="D333" s="45"/>
      <c r="E333" s="46">
        <f>SUM(E322:E332)</f>
        <v>0</v>
      </c>
      <c r="F333" s="46">
        <f>SUM(F322:F332)</f>
        <v>0</v>
      </c>
      <c r="G333" s="46">
        <f>SUM(G322:G332)</f>
        <v>0</v>
      </c>
    </row>
    <row r="334" spans="1:7" ht="15.75" thickTop="1" x14ac:dyDescent="0.25">
      <c r="A334" s="109">
        <f>A320+1</f>
        <v>23</v>
      </c>
      <c r="B334" s="151" t="s">
        <v>443</v>
      </c>
      <c r="C334" s="152"/>
      <c r="D334" s="136"/>
      <c r="E334" s="137"/>
      <c r="F334" s="137"/>
      <c r="G334" s="138"/>
    </row>
    <row r="335" spans="1:7" x14ac:dyDescent="0.2">
      <c r="A335" s="4" t="s">
        <v>12</v>
      </c>
      <c r="B335" s="4" t="s">
        <v>13</v>
      </c>
      <c r="C335" s="5" t="s">
        <v>14</v>
      </c>
      <c r="D335" s="15" t="s">
        <v>9</v>
      </c>
      <c r="E335" s="21" t="s">
        <v>10</v>
      </c>
      <c r="F335" s="22" t="s">
        <v>8</v>
      </c>
      <c r="G335" s="22" t="s">
        <v>4</v>
      </c>
    </row>
    <row r="336" spans="1:7" ht="24" x14ac:dyDescent="0.2">
      <c r="A336" s="10" t="str">
        <f t="shared" ref="A336:A346" si="42">A322</f>
        <v>Ground (cricket, football, soccer pitch etc)</v>
      </c>
      <c r="B336" s="9"/>
      <c r="C336" s="36" t="s">
        <v>444</v>
      </c>
      <c r="D336" s="38" t="s">
        <v>162</v>
      </c>
      <c r="E336" s="28"/>
      <c r="F336" s="24">
        <v>35000</v>
      </c>
      <c r="G336" s="25">
        <f t="shared" ref="G336:G346" si="43">SUM(E336:F336)</f>
        <v>35000</v>
      </c>
    </row>
    <row r="337" spans="1:7" x14ac:dyDescent="0.2">
      <c r="A337" s="10" t="str">
        <f t="shared" si="42"/>
        <v>Irrigation system</v>
      </c>
      <c r="B337" s="9"/>
      <c r="C337" s="36"/>
      <c r="D337" s="38"/>
      <c r="E337" s="28"/>
      <c r="F337" s="24"/>
      <c r="G337" s="25">
        <f t="shared" si="43"/>
        <v>0</v>
      </c>
    </row>
    <row r="338" spans="1:7" x14ac:dyDescent="0.2">
      <c r="A338" s="10" t="str">
        <f t="shared" si="42"/>
        <v>Cricket Nets</v>
      </c>
      <c r="B338" s="9"/>
      <c r="C338" s="36"/>
      <c r="D338" s="38"/>
      <c r="E338" s="28"/>
      <c r="F338" s="24"/>
      <c r="G338" s="25">
        <f t="shared" si="43"/>
        <v>0</v>
      </c>
    </row>
    <row r="339" spans="1:7" x14ac:dyDescent="0.2">
      <c r="A339" s="10" t="str">
        <f t="shared" si="42"/>
        <v>Cricket pitches</v>
      </c>
      <c r="B339" s="9"/>
      <c r="C339" s="36"/>
      <c r="D339" s="38"/>
      <c r="E339" s="28"/>
      <c r="F339" s="24"/>
      <c r="G339" s="25">
        <f t="shared" si="43"/>
        <v>0</v>
      </c>
    </row>
    <row r="340" spans="1:7" x14ac:dyDescent="0.2">
      <c r="A340" s="10" t="str">
        <f t="shared" si="42"/>
        <v>Light Towers</v>
      </c>
      <c r="B340" s="9"/>
      <c r="C340" s="36"/>
      <c r="D340" s="38"/>
      <c r="E340" s="28"/>
      <c r="F340" s="24"/>
      <c r="G340" s="25">
        <f t="shared" si="43"/>
        <v>0</v>
      </c>
    </row>
    <row r="341" spans="1:7" x14ac:dyDescent="0.2">
      <c r="A341" s="10" t="str">
        <f t="shared" si="42"/>
        <v>Fences</v>
      </c>
      <c r="B341" s="9"/>
      <c r="C341" s="36"/>
      <c r="D341" s="38"/>
      <c r="E341" s="28"/>
      <c r="F341" s="24"/>
      <c r="G341" s="25">
        <f t="shared" si="43"/>
        <v>0</v>
      </c>
    </row>
    <row r="342" spans="1:7" x14ac:dyDescent="0.2">
      <c r="A342" s="10" t="str">
        <f t="shared" si="42"/>
        <v>Score Board</v>
      </c>
      <c r="B342" s="9"/>
      <c r="C342" s="36"/>
      <c r="D342" s="38"/>
      <c r="E342" s="28"/>
      <c r="F342" s="24"/>
      <c r="G342" s="25">
        <f t="shared" si="43"/>
        <v>0</v>
      </c>
    </row>
    <row r="343" spans="1:7" x14ac:dyDescent="0.2">
      <c r="A343" s="10" t="str">
        <f t="shared" si="42"/>
        <v>Carparking</v>
      </c>
      <c r="B343" s="9"/>
      <c r="C343" s="36"/>
      <c r="D343" s="38"/>
      <c r="E343" s="28"/>
      <c r="F343" s="24"/>
      <c r="G343" s="25">
        <f t="shared" si="43"/>
        <v>0</v>
      </c>
    </row>
    <row r="344" spans="1:7" x14ac:dyDescent="0.2">
      <c r="A344" s="10" t="str">
        <f t="shared" si="42"/>
        <v>Surrounding vegetation</v>
      </c>
      <c r="B344" s="9"/>
      <c r="C344" s="36" t="s">
        <v>445</v>
      </c>
      <c r="D344" s="38" t="s">
        <v>162</v>
      </c>
      <c r="E344" s="28"/>
      <c r="F344" s="24">
        <v>18000</v>
      </c>
      <c r="G344" s="25">
        <f t="shared" si="43"/>
        <v>18000</v>
      </c>
    </row>
    <row r="345" spans="1:7" x14ac:dyDescent="0.2">
      <c r="A345" s="10" t="str">
        <f t="shared" si="42"/>
        <v>Carpark</v>
      </c>
      <c r="B345" s="9"/>
      <c r="C345" s="36"/>
      <c r="D345" s="38"/>
      <c r="E345" s="28"/>
      <c r="F345" s="24"/>
      <c r="G345" s="25">
        <f t="shared" si="43"/>
        <v>0</v>
      </c>
    </row>
    <row r="346" spans="1:7" x14ac:dyDescent="0.2">
      <c r="A346" s="10" t="str">
        <f t="shared" si="42"/>
        <v>Other??</v>
      </c>
      <c r="B346" s="9"/>
      <c r="C346" s="36"/>
      <c r="D346" s="38"/>
      <c r="E346" s="28"/>
      <c r="F346" s="24"/>
      <c r="G346" s="25">
        <f t="shared" si="43"/>
        <v>0</v>
      </c>
    </row>
    <row r="347" spans="1:7" ht="15.75" thickBot="1" x14ac:dyDescent="0.25">
      <c r="A347" s="43"/>
      <c r="B347" s="44"/>
      <c r="C347" s="44"/>
      <c r="D347" s="45"/>
      <c r="E347" s="46">
        <f>SUM(E336:E346)</f>
        <v>0</v>
      </c>
      <c r="F347" s="46">
        <f>SUM(F336:F346)</f>
        <v>53000</v>
      </c>
      <c r="G347" s="46">
        <f>SUM(G336:G346)</f>
        <v>53000</v>
      </c>
    </row>
    <row r="348" spans="1:7" ht="15.75" thickTop="1" x14ac:dyDescent="0.25">
      <c r="A348" s="109">
        <f>A334+1</f>
        <v>24</v>
      </c>
      <c r="B348" s="151" t="s">
        <v>442</v>
      </c>
      <c r="C348" s="152"/>
      <c r="D348" s="136"/>
      <c r="E348" s="137"/>
      <c r="F348" s="137"/>
      <c r="G348" s="138"/>
    </row>
    <row r="349" spans="1:7" x14ac:dyDescent="0.2">
      <c r="A349" s="4" t="s">
        <v>12</v>
      </c>
      <c r="B349" s="4" t="s">
        <v>13</v>
      </c>
      <c r="C349" s="5" t="s">
        <v>14</v>
      </c>
      <c r="D349" s="15" t="s">
        <v>9</v>
      </c>
      <c r="E349" s="21" t="s">
        <v>10</v>
      </c>
      <c r="F349" s="22" t="s">
        <v>8</v>
      </c>
      <c r="G349" s="22" t="s">
        <v>4</v>
      </c>
    </row>
    <row r="350" spans="1:7" ht="24" x14ac:dyDescent="0.2">
      <c r="A350" s="10" t="str">
        <f t="shared" ref="A350:A360" si="44">A336</f>
        <v>Ground (cricket, football, soccer pitch etc)</v>
      </c>
      <c r="B350" s="9"/>
      <c r="C350" s="36" t="s">
        <v>446</v>
      </c>
      <c r="D350" s="38" t="s">
        <v>162</v>
      </c>
      <c r="E350" s="23"/>
      <c r="F350" s="24">
        <v>35000</v>
      </c>
      <c r="G350" s="25">
        <f t="shared" ref="G350:G360" si="45">SUM(E350:F350)</f>
        <v>35000</v>
      </c>
    </row>
    <row r="351" spans="1:7" x14ac:dyDescent="0.2">
      <c r="A351" s="10" t="str">
        <f t="shared" si="44"/>
        <v>Irrigation system</v>
      </c>
      <c r="B351" s="9"/>
      <c r="C351" s="36"/>
      <c r="D351" s="38"/>
      <c r="E351" s="23"/>
      <c r="F351" s="24"/>
      <c r="G351" s="25">
        <f t="shared" si="45"/>
        <v>0</v>
      </c>
    </row>
    <row r="352" spans="1:7" x14ac:dyDescent="0.2">
      <c r="A352" s="10" t="str">
        <f t="shared" si="44"/>
        <v>Cricket Nets</v>
      </c>
      <c r="B352" s="9"/>
      <c r="C352" s="36"/>
      <c r="D352" s="38"/>
      <c r="E352" s="23"/>
      <c r="F352" s="24"/>
      <c r="G352" s="25">
        <f t="shared" si="45"/>
        <v>0</v>
      </c>
    </row>
    <row r="353" spans="1:7" x14ac:dyDescent="0.2">
      <c r="A353" s="10" t="str">
        <f t="shared" si="44"/>
        <v>Cricket pitches</v>
      </c>
      <c r="B353" s="9"/>
      <c r="C353" s="36"/>
      <c r="D353" s="38"/>
      <c r="E353" s="23"/>
      <c r="F353" s="24"/>
      <c r="G353" s="25">
        <f t="shared" si="45"/>
        <v>0</v>
      </c>
    </row>
    <row r="354" spans="1:7" x14ac:dyDescent="0.2">
      <c r="A354" s="10" t="str">
        <f t="shared" si="44"/>
        <v>Light Towers</v>
      </c>
      <c r="B354" s="9"/>
      <c r="C354" s="36"/>
      <c r="D354" s="38"/>
      <c r="E354" s="23"/>
      <c r="F354" s="24"/>
      <c r="G354" s="25">
        <f t="shared" si="45"/>
        <v>0</v>
      </c>
    </row>
    <row r="355" spans="1:7" x14ac:dyDescent="0.2">
      <c r="A355" s="10" t="str">
        <f t="shared" si="44"/>
        <v>Fences</v>
      </c>
      <c r="B355" s="9"/>
      <c r="C355" s="36"/>
      <c r="D355" s="38"/>
      <c r="E355" s="23"/>
      <c r="F355" s="24"/>
      <c r="G355" s="25">
        <f t="shared" si="45"/>
        <v>0</v>
      </c>
    </row>
    <row r="356" spans="1:7" x14ac:dyDescent="0.2">
      <c r="A356" s="10" t="str">
        <f t="shared" si="44"/>
        <v>Score Board</v>
      </c>
      <c r="B356" s="9"/>
      <c r="C356" s="36"/>
      <c r="D356" s="38"/>
      <c r="E356" s="23"/>
      <c r="F356" s="24"/>
      <c r="G356" s="25">
        <f t="shared" si="45"/>
        <v>0</v>
      </c>
    </row>
    <row r="357" spans="1:7" x14ac:dyDescent="0.2">
      <c r="A357" s="10" t="str">
        <f t="shared" si="44"/>
        <v>Carparking</v>
      </c>
      <c r="B357" s="9"/>
      <c r="C357" s="36"/>
      <c r="D357" s="38"/>
      <c r="E357" s="23"/>
      <c r="F357" s="24"/>
      <c r="G357" s="25">
        <f t="shared" si="45"/>
        <v>0</v>
      </c>
    </row>
    <row r="358" spans="1:7" x14ac:dyDescent="0.2">
      <c r="A358" s="10" t="str">
        <f t="shared" si="44"/>
        <v>Surrounding vegetation</v>
      </c>
      <c r="B358" s="9"/>
      <c r="C358" s="36"/>
      <c r="D358" s="38"/>
      <c r="E358" s="23"/>
      <c r="F358" s="24"/>
      <c r="G358" s="25">
        <f t="shared" si="45"/>
        <v>0</v>
      </c>
    </row>
    <row r="359" spans="1:7" x14ac:dyDescent="0.2">
      <c r="A359" s="10" t="str">
        <f t="shared" si="44"/>
        <v>Carpark</v>
      </c>
      <c r="B359" s="9"/>
      <c r="C359" s="36"/>
      <c r="D359" s="38"/>
      <c r="E359" s="23"/>
      <c r="F359" s="24"/>
      <c r="G359" s="25">
        <f t="shared" si="45"/>
        <v>0</v>
      </c>
    </row>
    <row r="360" spans="1:7" x14ac:dyDescent="0.2">
      <c r="A360" s="10" t="str">
        <f t="shared" si="44"/>
        <v>Other??</v>
      </c>
      <c r="B360" s="9"/>
      <c r="C360" s="36"/>
      <c r="D360" s="38"/>
      <c r="E360" s="23"/>
      <c r="F360" s="24"/>
      <c r="G360" s="25">
        <f t="shared" si="45"/>
        <v>0</v>
      </c>
    </row>
    <row r="361" spans="1:7" ht="15.75" thickBot="1" x14ac:dyDescent="0.25">
      <c r="A361" s="43"/>
      <c r="B361" s="44"/>
      <c r="C361" s="44"/>
      <c r="D361" s="45"/>
      <c r="E361" s="46">
        <f>SUM(E350:E360)</f>
        <v>0</v>
      </c>
      <c r="F361" s="46">
        <f>SUM(F350:F360)</f>
        <v>35000</v>
      </c>
      <c r="G361" s="46">
        <f>SUM(G350:G360)</f>
        <v>35000</v>
      </c>
    </row>
    <row r="362" spans="1:7" ht="15.75" thickTop="1" x14ac:dyDescent="0.25">
      <c r="A362" s="109">
        <f>A348+1</f>
        <v>25</v>
      </c>
      <c r="B362" s="151" t="s">
        <v>441</v>
      </c>
      <c r="C362" s="152"/>
      <c r="D362" s="136"/>
      <c r="E362" s="137"/>
      <c r="F362" s="137"/>
      <c r="G362" s="138"/>
    </row>
    <row r="363" spans="1:7" x14ac:dyDescent="0.2">
      <c r="A363" s="4" t="s">
        <v>12</v>
      </c>
      <c r="B363" s="4" t="s">
        <v>13</v>
      </c>
      <c r="C363" s="5" t="s">
        <v>14</v>
      </c>
      <c r="D363" s="15" t="s">
        <v>9</v>
      </c>
      <c r="E363" s="21" t="s">
        <v>10</v>
      </c>
      <c r="F363" s="22" t="s">
        <v>8</v>
      </c>
      <c r="G363" s="22" t="s">
        <v>4</v>
      </c>
    </row>
    <row r="364" spans="1:7" ht="24" x14ac:dyDescent="0.2">
      <c r="A364" s="10" t="str">
        <f t="shared" ref="A364:A374" si="46">A350</f>
        <v>Ground (cricket, football, soccer pitch etc)</v>
      </c>
      <c r="B364" s="9"/>
      <c r="C364" s="36" t="s">
        <v>449</v>
      </c>
      <c r="D364" s="38"/>
      <c r="E364" s="28"/>
      <c r="F364" s="28"/>
      <c r="G364" s="25">
        <f t="shared" ref="G364:G374" si="47">SUM(E364:F364)</f>
        <v>0</v>
      </c>
    </row>
    <row r="365" spans="1:7" x14ac:dyDescent="0.2">
      <c r="A365" s="10" t="str">
        <f t="shared" si="46"/>
        <v>Irrigation system</v>
      </c>
      <c r="B365" s="9"/>
      <c r="C365" s="36"/>
      <c r="D365" s="38"/>
      <c r="E365" s="28"/>
      <c r="F365" s="28"/>
      <c r="G365" s="25">
        <f t="shared" si="47"/>
        <v>0</v>
      </c>
    </row>
    <row r="366" spans="1:7" x14ac:dyDescent="0.2">
      <c r="A366" s="10" t="str">
        <f t="shared" si="46"/>
        <v>Cricket Nets</v>
      </c>
      <c r="B366" s="9"/>
      <c r="C366" s="36"/>
      <c r="D366" s="38"/>
      <c r="E366" s="28"/>
      <c r="F366" s="28"/>
      <c r="G366" s="25">
        <f t="shared" si="47"/>
        <v>0</v>
      </c>
    </row>
    <row r="367" spans="1:7" x14ac:dyDescent="0.2">
      <c r="A367" s="10" t="str">
        <f t="shared" si="46"/>
        <v>Cricket pitches</v>
      </c>
      <c r="B367" s="9"/>
      <c r="C367" s="36"/>
      <c r="D367" s="38"/>
      <c r="E367" s="28"/>
      <c r="F367" s="28"/>
      <c r="G367" s="25">
        <f t="shared" si="47"/>
        <v>0</v>
      </c>
    </row>
    <row r="368" spans="1:7" x14ac:dyDescent="0.2">
      <c r="A368" s="10" t="str">
        <f t="shared" si="46"/>
        <v>Light Towers</v>
      </c>
      <c r="B368" s="9"/>
      <c r="C368" s="36"/>
      <c r="D368" s="38"/>
      <c r="E368" s="28"/>
      <c r="F368" s="28"/>
      <c r="G368" s="25">
        <f t="shared" si="47"/>
        <v>0</v>
      </c>
    </row>
    <row r="369" spans="1:7" x14ac:dyDescent="0.2">
      <c r="A369" s="10" t="str">
        <f t="shared" si="46"/>
        <v>Fences</v>
      </c>
      <c r="B369" s="9"/>
      <c r="C369" s="36"/>
      <c r="D369" s="38"/>
      <c r="E369" s="28"/>
      <c r="F369" s="28"/>
      <c r="G369" s="25">
        <f t="shared" si="47"/>
        <v>0</v>
      </c>
    </row>
    <row r="370" spans="1:7" x14ac:dyDescent="0.2">
      <c r="A370" s="10" t="str">
        <f t="shared" si="46"/>
        <v>Score Board</v>
      </c>
      <c r="B370" s="9"/>
      <c r="C370" s="36"/>
      <c r="D370" s="38"/>
      <c r="E370" s="28"/>
      <c r="F370" s="28"/>
      <c r="G370" s="25">
        <f t="shared" si="47"/>
        <v>0</v>
      </c>
    </row>
    <row r="371" spans="1:7" x14ac:dyDescent="0.2">
      <c r="A371" s="10" t="str">
        <f t="shared" si="46"/>
        <v>Carparking</v>
      </c>
      <c r="B371" s="9"/>
      <c r="C371" s="36"/>
      <c r="D371" s="38"/>
      <c r="E371" s="28"/>
      <c r="F371" s="28"/>
      <c r="G371" s="25">
        <f t="shared" si="47"/>
        <v>0</v>
      </c>
    </row>
    <row r="372" spans="1:7" x14ac:dyDescent="0.2">
      <c r="A372" s="10" t="str">
        <f t="shared" si="46"/>
        <v>Surrounding vegetation</v>
      </c>
      <c r="B372" s="9"/>
      <c r="C372" s="36"/>
      <c r="D372" s="38"/>
      <c r="E372" s="28"/>
      <c r="F372" s="28"/>
      <c r="G372" s="25">
        <f t="shared" si="47"/>
        <v>0</v>
      </c>
    </row>
    <row r="373" spans="1:7" x14ac:dyDescent="0.2">
      <c r="A373" s="10" t="str">
        <f t="shared" si="46"/>
        <v>Carpark</v>
      </c>
      <c r="B373" s="9"/>
      <c r="C373" s="36"/>
      <c r="D373" s="38"/>
      <c r="E373" s="28"/>
      <c r="F373" s="28"/>
      <c r="G373" s="25">
        <f t="shared" si="47"/>
        <v>0</v>
      </c>
    </row>
    <row r="374" spans="1:7" x14ac:dyDescent="0.2">
      <c r="A374" s="10" t="str">
        <f t="shared" si="46"/>
        <v>Other??</v>
      </c>
      <c r="B374" s="9"/>
      <c r="C374" s="36"/>
      <c r="D374" s="38"/>
      <c r="E374" s="28"/>
      <c r="F374" s="28"/>
      <c r="G374" s="25">
        <f t="shared" si="47"/>
        <v>0</v>
      </c>
    </row>
    <row r="375" spans="1:7" ht="15.75" thickBot="1" x14ac:dyDescent="0.25">
      <c r="A375" s="43"/>
      <c r="B375" s="44"/>
      <c r="C375" s="44"/>
      <c r="D375" s="45"/>
      <c r="E375" s="46">
        <f>SUM(E364:E374)</f>
        <v>0</v>
      </c>
      <c r="F375" s="46">
        <f>SUM(F364:F374)</f>
        <v>0</v>
      </c>
      <c r="G375" s="46">
        <f>SUM(G364:G374)</f>
        <v>0</v>
      </c>
    </row>
    <row r="376" spans="1:7" ht="15.75" thickTop="1" x14ac:dyDescent="0.25">
      <c r="A376" s="109">
        <f>A362+1</f>
        <v>26</v>
      </c>
      <c r="B376" s="151" t="s">
        <v>440</v>
      </c>
      <c r="C376" s="152"/>
      <c r="D376" s="136"/>
      <c r="E376" s="137"/>
      <c r="F376" s="137"/>
      <c r="G376" s="138"/>
    </row>
    <row r="377" spans="1:7" x14ac:dyDescent="0.2">
      <c r="A377" s="4" t="s">
        <v>12</v>
      </c>
      <c r="B377" s="4" t="s">
        <v>13</v>
      </c>
      <c r="C377" s="5" t="s">
        <v>14</v>
      </c>
      <c r="D377" s="15" t="s">
        <v>9</v>
      </c>
      <c r="E377" s="21" t="s">
        <v>10</v>
      </c>
      <c r="F377" s="22" t="s">
        <v>8</v>
      </c>
      <c r="G377" s="22" t="s">
        <v>4</v>
      </c>
    </row>
    <row r="378" spans="1:7" ht="24" x14ac:dyDescent="0.2">
      <c r="A378" s="10" t="str">
        <f t="shared" ref="A378:A388" si="48">A364</f>
        <v>Ground (cricket, football, soccer pitch etc)</v>
      </c>
      <c r="B378" s="9"/>
      <c r="C378" s="36" t="s">
        <v>444</v>
      </c>
      <c r="D378" s="38" t="s">
        <v>162</v>
      </c>
      <c r="E378" s="28"/>
      <c r="F378" s="28">
        <v>35000</v>
      </c>
      <c r="G378" s="25">
        <f t="shared" ref="G378:G388" si="49">SUM(E378:F378)</f>
        <v>35000</v>
      </c>
    </row>
    <row r="379" spans="1:7" x14ac:dyDescent="0.2">
      <c r="A379" s="10" t="str">
        <f t="shared" si="48"/>
        <v>Irrigation system</v>
      </c>
      <c r="B379" s="9"/>
      <c r="C379" s="36"/>
      <c r="D379" s="38"/>
      <c r="E379" s="28"/>
      <c r="F379" s="28"/>
      <c r="G379" s="25">
        <f t="shared" si="49"/>
        <v>0</v>
      </c>
    </row>
    <row r="380" spans="1:7" x14ac:dyDescent="0.2">
      <c r="A380" s="10" t="str">
        <f t="shared" si="48"/>
        <v>Cricket Nets</v>
      </c>
      <c r="B380" s="9"/>
      <c r="C380" s="36"/>
      <c r="D380" s="38"/>
      <c r="E380" s="28"/>
      <c r="F380" s="28"/>
      <c r="G380" s="25">
        <f t="shared" si="49"/>
        <v>0</v>
      </c>
    </row>
    <row r="381" spans="1:7" x14ac:dyDescent="0.2">
      <c r="A381" s="10" t="str">
        <f t="shared" si="48"/>
        <v>Cricket pitches</v>
      </c>
      <c r="B381" s="9"/>
      <c r="C381" s="36"/>
      <c r="D381" s="38"/>
      <c r="E381" s="28"/>
      <c r="F381" s="28"/>
      <c r="G381" s="25">
        <f t="shared" si="49"/>
        <v>0</v>
      </c>
    </row>
    <row r="382" spans="1:7" x14ac:dyDescent="0.2">
      <c r="A382" s="10" t="str">
        <f t="shared" si="48"/>
        <v>Light Towers</v>
      </c>
      <c r="B382" s="9"/>
      <c r="C382" s="36"/>
      <c r="D382" s="38"/>
      <c r="E382" s="28"/>
      <c r="F382" s="28"/>
      <c r="G382" s="25">
        <f t="shared" si="49"/>
        <v>0</v>
      </c>
    </row>
    <row r="383" spans="1:7" x14ac:dyDescent="0.2">
      <c r="A383" s="10" t="str">
        <f t="shared" si="48"/>
        <v>Fences</v>
      </c>
      <c r="B383" s="9"/>
      <c r="C383" s="36" t="s">
        <v>448</v>
      </c>
      <c r="D383" s="38" t="s">
        <v>433</v>
      </c>
      <c r="E383" s="28"/>
      <c r="F383" s="28">
        <v>25000</v>
      </c>
      <c r="G383" s="25">
        <f t="shared" si="49"/>
        <v>25000</v>
      </c>
    </row>
    <row r="384" spans="1:7" x14ac:dyDescent="0.2">
      <c r="A384" s="10" t="str">
        <f t="shared" si="48"/>
        <v>Score Board</v>
      </c>
      <c r="B384" s="9"/>
      <c r="C384" s="36"/>
      <c r="D384" s="38"/>
      <c r="E384" s="28"/>
      <c r="F384" s="28"/>
      <c r="G384" s="25">
        <f t="shared" si="49"/>
        <v>0</v>
      </c>
    </row>
    <row r="385" spans="1:7" x14ac:dyDescent="0.2">
      <c r="A385" s="10" t="str">
        <f t="shared" si="48"/>
        <v>Carparking</v>
      </c>
      <c r="B385" s="9"/>
      <c r="C385" s="36"/>
      <c r="D385" s="38"/>
      <c r="E385" s="28"/>
      <c r="F385" s="28"/>
      <c r="G385" s="25">
        <f t="shared" si="49"/>
        <v>0</v>
      </c>
    </row>
    <row r="386" spans="1:7" x14ac:dyDescent="0.2">
      <c r="A386" s="10" t="str">
        <f t="shared" si="48"/>
        <v>Surrounding vegetation</v>
      </c>
      <c r="B386" s="9"/>
      <c r="C386" s="36" t="s">
        <v>447</v>
      </c>
      <c r="D386" s="38" t="s">
        <v>433</v>
      </c>
      <c r="E386" s="28"/>
      <c r="F386" s="28">
        <v>7000</v>
      </c>
      <c r="G386" s="25">
        <f t="shared" si="49"/>
        <v>7000</v>
      </c>
    </row>
    <row r="387" spans="1:7" x14ac:dyDescent="0.2">
      <c r="A387" s="10" t="str">
        <f t="shared" si="48"/>
        <v>Carpark</v>
      </c>
      <c r="B387" s="9"/>
      <c r="C387" s="36"/>
      <c r="D387" s="38"/>
      <c r="E387" s="28"/>
      <c r="F387" s="28"/>
      <c r="G387" s="25">
        <f t="shared" si="49"/>
        <v>0</v>
      </c>
    </row>
    <row r="388" spans="1:7" x14ac:dyDescent="0.2">
      <c r="A388" s="10" t="str">
        <f t="shared" si="48"/>
        <v>Other??</v>
      </c>
      <c r="B388" s="9"/>
      <c r="C388" s="36"/>
      <c r="D388" s="38"/>
      <c r="E388" s="28"/>
      <c r="F388" s="28"/>
      <c r="G388" s="25">
        <f t="shared" si="49"/>
        <v>0</v>
      </c>
    </row>
    <row r="389" spans="1:7" ht="15.75" thickBot="1" x14ac:dyDescent="0.25">
      <c r="A389" s="43"/>
      <c r="B389" s="44"/>
      <c r="C389" s="44"/>
      <c r="D389" s="45"/>
      <c r="E389" s="46">
        <f>SUM(E378:E388)</f>
        <v>0</v>
      </c>
      <c r="F389" s="46">
        <f>SUM(F378:F388)</f>
        <v>67000</v>
      </c>
      <c r="G389" s="46">
        <f>SUM(G378:G388)</f>
        <v>67000</v>
      </c>
    </row>
    <row r="390" spans="1:7" ht="15.75" thickTop="1" x14ac:dyDescent="0.25">
      <c r="A390" s="109">
        <f>A376+1</f>
        <v>27</v>
      </c>
      <c r="B390" s="143" t="s">
        <v>365</v>
      </c>
      <c r="C390" s="144"/>
      <c r="D390" s="136"/>
      <c r="E390" s="137"/>
      <c r="F390" s="137"/>
      <c r="G390" s="138"/>
    </row>
    <row r="391" spans="1:7" x14ac:dyDescent="0.2">
      <c r="A391" s="4" t="s">
        <v>12</v>
      </c>
      <c r="B391" s="4" t="s">
        <v>13</v>
      </c>
      <c r="C391" s="5" t="s">
        <v>14</v>
      </c>
      <c r="D391" s="15" t="s">
        <v>9</v>
      </c>
      <c r="E391" s="21" t="s">
        <v>10</v>
      </c>
      <c r="F391" s="22" t="s">
        <v>8</v>
      </c>
      <c r="G391" s="22" t="s">
        <v>4</v>
      </c>
    </row>
    <row r="392" spans="1:7" ht="24" x14ac:dyDescent="0.2">
      <c r="A392" s="10" t="str">
        <f t="shared" ref="A392:A402" si="50">A378</f>
        <v>Ground (cricket, football, soccer pitch etc)</v>
      </c>
      <c r="B392" s="11"/>
      <c r="C392" s="120" t="s">
        <v>372</v>
      </c>
      <c r="D392" s="38" t="s">
        <v>17</v>
      </c>
      <c r="E392" s="23">
        <v>20000</v>
      </c>
      <c r="F392" s="24"/>
      <c r="G392" s="25">
        <f t="shared" ref="G392:G402" si="51">SUM(E392:F392)</f>
        <v>20000</v>
      </c>
    </row>
    <row r="393" spans="1:7" x14ac:dyDescent="0.2">
      <c r="A393" s="10" t="str">
        <f t="shared" si="50"/>
        <v>Irrigation system</v>
      </c>
      <c r="B393" s="11"/>
      <c r="C393" s="120" t="s">
        <v>368</v>
      </c>
      <c r="D393" s="38" t="s">
        <v>15</v>
      </c>
      <c r="E393" s="23"/>
      <c r="F393" s="24">
        <v>70000</v>
      </c>
      <c r="G393" s="25">
        <f t="shared" si="51"/>
        <v>70000</v>
      </c>
    </row>
    <row r="394" spans="1:7" x14ac:dyDescent="0.2">
      <c r="A394" s="10" t="str">
        <f t="shared" si="50"/>
        <v>Cricket Nets</v>
      </c>
      <c r="B394" s="11"/>
      <c r="C394" s="12"/>
      <c r="D394" s="38"/>
      <c r="E394" s="23"/>
      <c r="F394" s="24"/>
      <c r="G394" s="25">
        <f t="shared" si="51"/>
        <v>0</v>
      </c>
    </row>
    <row r="395" spans="1:7" x14ac:dyDescent="0.2">
      <c r="A395" s="10" t="str">
        <f t="shared" si="50"/>
        <v>Cricket pitches</v>
      </c>
      <c r="B395" s="11"/>
      <c r="C395" s="12"/>
      <c r="D395" s="38"/>
      <c r="E395" s="23"/>
      <c r="F395" s="24"/>
      <c r="G395" s="25">
        <f t="shared" si="51"/>
        <v>0</v>
      </c>
    </row>
    <row r="396" spans="1:7" x14ac:dyDescent="0.2">
      <c r="A396" s="10" t="str">
        <f t="shared" si="50"/>
        <v>Light Towers</v>
      </c>
      <c r="B396" s="11"/>
      <c r="C396" s="120" t="s">
        <v>431</v>
      </c>
      <c r="D396" s="38" t="s">
        <v>162</v>
      </c>
      <c r="E396" s="23"/>
      <c r="F396" s="24">
        <v>25000</v>
      </c>
      <c r="G396" s="25">
        <f t="shared" si="51"/>
        <v>25000</v>
      </c>
    </row>
    <row r="397" spans="1:7" x14ac:dyDescent="0.2">
      <c r="A397" s="10" t="str">
        <f t="shared" si="50"/>
        <v>Fences</v>
      </c>
      <c r="B397" s="11"/>
      <c r="C397" s="12"/>
      <c r="D397" s="38"/>
      <c r="E397" s="23"/>
      <c r="F397" s="24"/>
      <c r="G397" s="25">
        <f t="shared" si="51"/>
        <v>0</v>
      </c>
    </row>
    <row r="398" spans="1:7" x14ac:dyDescent="0.2">
      <c r="A398" s="10" t="str">
        <f t="shared" si="50"/>
        <v>Score Board</v>
      </c>
      <c r="B398" s="11"/>
      <c r="C398" s="12"/>
      <c r="D398" s="38"/>
      <c r="E398" s="23"/>
      <c r="F398" s="24"/>
      <c r="G398" s="25">
        <f t="shared" si="51"/>
        <v>0</v>
      </c>
    </row>
    <row r="399" spans="1:7" x14ac:dyDescent="0.2">
      <c r="A399" s="10" t="str">
        <f t="shared" si="50"/>
        <v>Carparking</v>
      </c>
      <c r="B399" s="11"/>
      <c r="C399" s="120" t="s">
        <v>432</v>
      </c>
      <c r="D399" s="38" t="s">
        <v>433</v>
      </c>
      <c r="E399" s="23"/>
      <c r="F399" s="24">
        <v>90000</v>
      </c>
      <c r="G399" s="25">
        <f t="shared" si="51"/>
        <v>90000</v>
      </c>
    </row>
    <row r="400" spans="1:7" x14ac:dyDescent="0.2">
      <c r="A400" s="10" t="str">
        <f t="shared" si="50"/>
        <v>Surrounding vegetation</v>
      </c>
      <c r="B400" s="11"/>
      <c r="C400" s="12"/>
      <c r="D400" s="38"/>
      <c r="E400" s="23"/>
      <c r="F400" s="24"/>
      <c r="G400" s="25">
        <f t="shared" si="51"/>
        <v>0</v>
      </c>
    </row>
    <row r="401" spans="1:7" x14ac:dyDescent="0.2">
      <c r="A401" s="10" t="str">
        <f t="shared" si="50"/>
        <v>Carpark</v>
      </c>
      <c r="B401" s="11"/>
      <c r="C401" s="12"/>
      <c r="D401" s="38"/>
      <c r="E401" s="23"/>
      <c r="F401" s="24"/>
      <c r="G401" s="25">
        <f t="shared" si="51"/>
        <v>0</v>
      </c>
    </row>
    <row r="402" spans="1:7" x14ac:dyDescent="0.2">
      <c r="A402" s="10" t="str">
        <f t="shared" si="50"/>
        <v>Other??</v>
      </c>
      <c r="B402" s="11"/>
      <c r="C402" s="120" t="s">
        <v>434</v>
      </c>
      <c r="D402" s="38"/>
      <c r="E402" s="23">
        <v>225000</v>
      </c>
      <c r="F402" s="24"/>
      <c r="G402" s="25">
        <f t="shared" si="51"/>
        <v>225000</v>
      </c>
    </row>
    <row r="403" spans="1:7" ht="15.75" thickBot="1" x14ac:dyDescent="0.25">
      <c r="A403" s="43"/>
      <c r="B403" s="44"/>
      <c r="C403" s="44"/>
      <c r="D403" s="45"/>
      <c r="E403" s="46">
        <f>SUM(E392:E402)</f>
        <v>245000</v>
      </c>
      <c r="F403" s="46">
        <f>SUM(F392:F402)</f>
        <v>185000</v>
      </c>
      <c r="G403" s="46">
        <f>SUM(G392:G402)</f>
        <v>430000</v>
      </c>
    </row>
    <row r="404" spans="1:7" ht="15.75" thickTop="1" x14ac:dyDescent="0.25">
      <c r="A404" s="109">
        <f>A390+1</f>
        <v>28</v>
      </c>
      <c r="B404" s="141" t="s">
        <v>78</v>
      </c>
      <c r="C404" s="142"/>
      <c r="D404" s="136"/>
      <c r="E404" s="137"/>
      <c r="F404" s="137"/>
      <c r="G404" s="138"/>
    </row>
    <row r="405" spans="1:7" x14ac:dyDescent="0.2">
      <c r="A405" s="4" t="s">
        <v>12</v>
      </c>
      <c r="B405" s="4" t="s">
        <v>13</v>
      </c>
      <c r="C405" s="5" t="s">
        <v>14</v>
      </c>
      <c r="D405" s="15" t="s">
        <v>9</v>
      </c>
      <c r="E405" s="21" t="s">
        <v>10</v>
      </c>
      <c r="F405" s="22" t="s">
        <v>8</v>
      </c>
      <c r="G405" s="22" t="s">
        <v>4</v>
      </c>
    </row>
    <row r="406" spans="1:7" ht="24" x14ac:dyDescent="0.2">
      <c r="A406" s="10" t="str">
        <f t="shared" ref="A406:A416" si="52">A392</f>
        <v>Ground (cricket, football, soccer pitch etc)</v>
      </c>
      <c r="B406" s="9"/>
      <c r="C406" s="9" t="s">
        <v>437</v>
      </c>
      <c r="D406" s="9" t="s">
        <v>433</v>
      </c>
      <c r="E406" s="9"/>
      <c r="F406" s="9">
        <v>12000</v>
      </c>
      <c r="G406" s="25">
        <f t="shared" ref="G406:G416" si="53">SUM(E406:F406)</f>
        <v>12000</v>
      </c>
    </row>
    <row r="407" spans="1:7" x14ac:dyDescent="0.2">
      <c r="A407" s="10" t="str">
        <f t="shared" si="52"/>
        <v>Irrigation system</v>
      </c>
      <c r="B407" s="9"/>
      <c r="C407" s="9"/>
      <c r="D407" s="9"/>
      <c r="E407" s="9"/>
      <c r="F407" s="9"/>
      <c r="G407" s="25">
        <f t="shared" si="53"/>
        <v>0</v>
      </c>
    </row>
    <row r="408" spans="1:7" x14ac:dyDescent="0.2">
      <c r="A408" s="10" t="str">
        <f t="shared" si="52"/>
        <v>Cricket Nets</v>
      </c>
      <c r="B408" s="9"/>
      <c r="C408" s="9"/>
      <c r="D408" s="9"/>
      <c r="E408" s="9"/>
      <c r="F408" s="9"/>
      <c r="G408" s="25">
        <f t="shared" si="53"/>
        <v>0</v>
      </c>
    </row>
    <row r="409" spans="1:7" x14ac:dyDescent="0.2">
      <c r="A409" s="10" t="str">
        <f t="shared" si="52"/>
        <v>Cricket pitches</v>
      </c>
      <c r="B409" s="9"/>
      <c r="C409" s="9"/>
      <c r="D409" s="9"/>
      <c r="E409" s="9"/>
      <c r="F409" s="9"/>
      <c r="G409" s="25">
        <f t="shared" si="53"/>
        <v>0</v>
      </c>
    </row>
    <row r="410" spans="1:7" x14ac:dyDescent="0.2">
      <c r="A410" s="10" t="str">
        <f t="shared" si="52"/>
        <v>Light Towers</v>
      </c>
      <c r="B410" s="9"/>
      <c r="C410" s="9" t="s">
        <v>439</v>
      </c>
      <c r="D410" s="9" t="s">
        <v>162</v>
      </c>
      <c r="E410" s="9"/>
      <c r="F410" s="9">
        <v>45000</v>
      </c>
      <c r="G410" s="25">
        <f t="shared" si="53"/>
        <v>45000</v>
      </c>
    </row>
    <row r="411" spans="1:7" x14ac:dyDescent="0.2">
      <c r="A411" s="10" t="str">
        <f t="shared" si="52"/>
        <v>Fences</v>
      </c>
      <c r="B411" s="9"/>
      <c r="C411" s="9" t="s">
        <v>438</v>
      </c>
      <c r="D411" s="9" t="s">
        <v>433</v>
      </c>
      <c r="E411" s="9"/>
      <c r="F411" s="9">
        <v>25000</v>
      </c>
      <c r="G411" s="25">
        <f t="shared" si="53"/>
        <v>25000</v>
      </c>
    </row>
    <row r="412" spans="1:7" x14ac:dyDescent="0.2">
      <c r="A412" s="10" t="str">
        <f t="shared" si="52"/>
        <v>Score Board</v>
      </c>
      <c r="B412" s="9"/>
      <c r="C412" s="9"/>
      <c r="D412" s="9"/>
      <c r="E412" s="9"/>
      <c r="F412" s="9"/>
      <c r="G412" s="25">
        <f t="shared" si="53"/>
        <v>0</v>
      </c>
    </row>
    <row r="413" spans="1:7" x14ac:dyDescent="0.2">
      <c r="A413" s="10" t="str">
        <f t="shared" si="52"/>
        <v>Carparking</v>
      </c>
      <c r="B413" s="9"/>
      <c r="C413" s="9"/>
      <c r="D413" s="9"/>
      <c r="E413" s="9"/>
      <c r="F413" s="9"/>
      <c r="G413" s="25">
        <f t="shared" si="53"/>
        <v>0</v>
      </c>
    </row>
    <row r="414" spans="1:7" x14ac:dyDescent="0.2">
      <c r="A414" s="10" t="str">
        <f t="shared" si="52"/>
        <v>Surrounding vegetation</v>
      </c>
      <c r="B414" s="9"/>
      <c r="C414" s="9"/>
      <c r="D414" s="9"/>
      <c r="E414" s="9"/>
      <c r="F414" s="9"/>
      <c r="G414" s="25">
        <f t="shared" si="53"/>
        <v>0</v>
      </c>
    </row>
    <row r="415" spans="1:7" x14ac:dyDescent="0.2">
      <c r="A415" s="10" t="str">
        <f t="shared" si="52"/>
        <v>Carpark</v>
      </c>
      <c r="B415" s="9"/>
      <c r="C415" s="9"/>
      <c r="D415" s="9"/>
      <c r="E415" s="9"/>
      <c r="F415" s="9"/>
      <c r="G415" s="25">
        <f t="shared" si="53"/>
        <v>0</v>
      </c>
    </row>
    <row r="416" spans="1:7" ht="25.5" customHeight="1" x14ac:dyDescent="0.2">
      <c r="A416" s="10" t="str">
        <f t="shared" si="52"/>
        <v>Other??</v>
      </c>
      <c r="B416" s="9"/>
      <c r="C416" s="9"/>
      <c r="D416" s="9"/>
      <c r="E416" s="9"/>
      <c r="F416" s="9"/>
      <c r="G416" s="25">
        <f t="shared" si="53"/>
        <v>0</v>
      </c>
    </row>
    <row r="417" spans="1:7" ht="15.75" thickBot="1" x14ac:dyDescent="0.25">
      <c r="A417" s="43"/>
      <c r="B417" s="44"/>
      <c r="C417" s="44"/>
      <c r="D417" s="45"/>
      <c r="E417" s="46">
        <f>SUM(E406:E416)</f>
        <v>0</v>
      </c>
      <c r="F417" s="46">
        <f>SUM(F406:F416)</f>
        <v>82000</v>
      </c>
      <c r="G417" s="46">
        <f>SUM(G406:G416)</f>
        <v>82000</v>
      </c>
    </row>
    <row r="418" spans="1:7" ht="15.75" customHeight="1" thickTop="1" x14ac:dyDescent="0.25">
      <c r="A418" s="109">
        <f>A404+1</f>
        <v>29</v>
      </c>
      <c r="B418" s="147" t="s">
        <v>79</v>
      </c>
      <c r="C418" s="148"/>
      <c r="D418" s="136"/>
      <c r="E418" s="137"/>
      <c r="F418" s="137"/>
      <c r="G418" s="138"/>
    </row>
    <row r="419" spans="1:7" x14ac:dyDescent="0.2">
      <c r="A419" s="4" t="s">
        <v>12</v>
      </c>
      <c r="B419" s="4" t="s">
        <v>13</v>
      </c>
      <c r="C419" s="5" t="s">
        <v>14</v>
      </c>
      <c r="D419" s="15" t="s">
        <v>9</v>
      </c>
      <c r="E419" s="21" t="s">
        <v>10</v>
      </c>
      <c r="F419" s="22" t="s">
        <v>8</v>
      </c>
      <c r="G419" s="22" t="s">
        <v>4</v>
      </c>
    </row>
    <row r="420" spans="1:7" ht="24" x14ac:dyDescent="0.2">
      <c r="A420" s="10" t="str">
        <f t="shared" ref="A420:A430" si="54">A406</f>
        <v>Ground (cricket, football, soccer pitch etc)</v>
      </c>
      <c r="B420" s="9"/>
      <c r="C420" s="9" t="s">
        <v>449</v>
      </c>
      <c r="D420" s="9"/>
      <c r="E420" s="9"/>
      <c r="F420" s="9"/>
      <c r="G420" s="25">
        <f t="shared" ref="G420:G430" si="55">SUM(E420:F420)</f>
        <v>0</v>
      </c>
    </row>
    <row r="421" spans="1:7" x14ac:dyDescent="0.2">
      <c r="A421" s="10" t="str">
        <f t="shared" si="54"/>
        <v>Irrigation system</v>
      </c>
      <c r="B421" s="9"/>
      <c r="C421" s="9"/>
      <c r="D421" s="9"/>
      <c r="E421" s="9"/>
      <c r="F421" s="9"/>
      <c r="G421" s="25">
        <f t="shared" si="55"/>
        <v>0</v>
      </c>
    </row>
    <row r="422" spans="1:7" x14ac:dyDescent="0.2">
      <c r="A422" s="10" t="str">
        <f t="shared" si="54"/>
        <v>Cricket Nets</v>
      </c>
      <c r="B422" s="9"/>
      <c r="C422" s="9"/>
      <c r="D422" s="9"/>
      <c r="E422" s="9"/>
      <c r="F422" s="9"/>
      <c r="G422" s="25">
        <f t="shared" si="55"/>
        <v>0</v>
      </c>
    </row>
    <row r="423" spans="1:7" x14ac:dyDescent="0.2">
      <c r="A423" s="10" t="str">
        <f t="shared" si="54"/>
        <v>Cricket pitches</v>
      </c>
      <c r="B423" s="9"/>
      <c r="C423" s="9"/>
      <c r="D423" s="9"/>
      <c r="E423" s="9"/>
      <c r="F423" s="9"/>
      <c r="G423" s="25">
        <f t="shared" si="55"/>
        <v>0</v>
      </c>
    </row>
    <row r="424" spans="1:7" x14ac:dyDescent="0.2">
      <c r="A424" s="10" t="str">
        <f t="shared" si="54"/>
        <v>Light Towers</v>
      </c>
      <c r="B424" s="9"/>
      <c r="C424" s="9"/>
      <c r="D424" s="9"/>
      <c r="E424" s="9"/>
      <c r="F424" s="9"/>
      <c r="G424" s="25">
        <f t="shared" si="55"/>
        <v>0</v>
      </c>
    </row>
    <row r="425" spans="1:7" x14ac:dyDescent="0.2">
      <c r="A425" s="10" t="str">
        <f t="shared" si="54"/>
        <v>Fences</v>
      </c>
      <c r="B425" s="9"/>
      <c r="C425" s="9"/>
      <c r="D425" s="9"/>
      <c r="E425" s="9"/>
      <c r="F425" s="9"/>
      <c r="G425" s="25">
        <f t="shared" si="55"/>
        <v>0</v>
      </c>
    </row>
    <row r="426" spans="1:7" x14ac:dyDescent="0.2">
      <c r="A426" s="10" t="str">
        <f t="shared" si="54"/>
        <v>Score Board</v>
      </c>
      <c r="B426" s="9"/>
      <c r="C426" s="9"/>
      <c r="D426" s="9"/>
      <c r="E426" s="9"/>
      <c r="F426" s="9"/>
      <c r="G426" s="25">
        <f t="shared" si="55"/>
        <v>0</v>
      </c>
    </row>
    <row r="427" spans="1:7" x14ac:dyDescent="0.2">
      <c r="A427" s="10" t="str">
        <f t="shared" si="54"/>
        <v>Carparking</v>
      </c>
      <c r="B427" s="9"/>
      <c r="C427" s="9"/>
      <c r="D427" s="9"/>
      <c r="E427" s="9"/>
      <c r="F427" s="9"/>
      <c r="G427" s="25">
        <f t="shared" si="55"/>
        <v>0</v>
      </c>
    </row>
    <row r="428" spans="1:7" x14ac:dyDescent="0.2">
      <c r="A428" s="10" t="str">
        <f t="shared" si="54"/>
        <v>Surrounding vegetation</v>
      </c>
      <c r="B428" s="9"/>
      <c r="C428" s="36" t="s">
        <v>447</v>
      </c>
      <c r="D428" s="38" t="s">
        <v>433</v>
      </c>
      <c r="E428" s="28"/>
      <c r="F428" s="28">
        <v>7000</v>
      </c>
      <c r="G428" s="25">
        <f t="shared" si="55"/>
        <v>7000</v>
      </c>
    </row>
    <row r="429" spans="1:7" ht="38.25" customHeight="1" x14ac:dyDescent="0.2">
      <c r="A429" s="10" t="str">
        <f t="shared" si="54"/>
        <v>Carpark</v>
      </c>
      <c r="B429" s="9"/>
      <c r="C429" s="9"/>
      <c r="D429" s="9"/>
      <c r="E429" s="9"/>
      <c r="F429" s="9"/>
      <c r="G429" s="25">
        <f t="shared" si="55"/>
        <v>0</v>
      </c>
    </row>
    <row r="430" spans="1:7" x14ac:dyDescent="0.2">
      <c r="A430" s="10" t="str">
        <f t="shared" si="54"/>
        <v>Other??</v>
      </c>
      <c r="B430" s="9"/>
      <c r="C430" s="9"/>
      <c r="D430" s="9"/>
      <c r="E430" s="9"/>
      <c r="F430" s="9"/>
      <c r="G430" s="25">
        <f t="shared" si="55"/>
        <v>0</v>
      </c>
    </row>
    <row r="431" spans="1:7" ht="15.75" thickBot="1" x14ac:dyDescent="0.25">
      <c r="A431" s="43"/>
      <c r="B431" s="44"/>
      <c r="C431" s="44"/>
      <c r="D431" s="45"/>
      <c r="E431" s="46">
        <f>SUM(E420:E430)</f>
        <v>0</v>
      </c>
      <c r="F431" s="46">
        <f>SUM(F420:F430)</f>
        <v>7000</v>
      </c>
      <c r="G431" s="46">
        <f>SUM(G420:G430)</f>
        <v>7000</v>
      </c>
    </row>
    <row r="432" spans="1:7" ht="15.75" thickTop="1" x14ac:dyDescent="0.25">
      <c r="A432" s="109">
        <f>A418+1</f>
        <v>30</v>
      </c>
      <c r="B432" s="147" t="s">
        <v>81</v>
      </c>
      <c r="C432" s="148"/>
      <c r="D432" s="136"/>
      <c r="E432" s="137"/>
      <c r="F432" s="137"/>
      <c r="G432" s="138"/>
    </row>
    <row r="433" spans="1:7" x14ac:dyDescent="0.2">
      <c r="A433" s="4" t="s">
        <v>12</v>
      </c>
      <c r="B433" s="4" t="s">
        <v>13</v>
      </c>
      <c r="C433" s="5" t="s">
        <v>14</v>
      </c>
      <c r="D433" s="15" t="s">
        <v>9</v>
      </c>
      <c r="E433" s="21" t="s">
        <v>10</v>
      </c>
      <c r="F433" s="22" t="s">
        <v>8</v>
      </c>
      <c r="G433" s="22" t="s">
        <v>4</v>
      </c>
    </row>
    <row r="434" spans="1:7" ht="24" x14ac:dyDescent="0.2">
      <c r="A434" s="10" t="str">
        <f t="shared" ref="A434:A444" si="56">A392</f>
        <v>Ground (cricket, football, soccer pitch etc)</v>
      </c>
      <c r="B434" s="9"/>
      <c r="C434" s="36" t="s">
        <v>449</v>
      </c>
      <c r="D434" s="38"/>
      <c r="E434" s="23"/>
      <c r="F434" s="24"/>
      <c r="G434" s="25">
        <f t="shared" ref="G434:G444" si="57">SUM(E434:F434)</f>
        <v>0</v>
      </c>
    </row>
    <row r="435" spans="1:7" x14ac:dyDescent="0.2">
      <c r="A435" s="10" t="str">
        <f t="shared" si="56"/>
        <v>Irrigation system</v>
      </c>
      <c r="B435" s="9"/>
      <c r="C435" s="36"/>
      <c r="D435" s="38"/>
      <c r="E435" s="23"/>
      <c r="F435" s="24"/>
      <c r="G435" s="25">
        <f t="shared" si="57"/>
        <v>0</v>
      </c>
    </row>
    <row r="436" spans="1:7" x14ac:dyDescent="0.2">
      <c r="A436" s="10" t="str">
        <f t="shared" si="56"/>
        <v>Cricket Nets</v>
      </c>
      <c r="B436" s="9"/>
      <c r="C436" s="36"/>
      <c r="D436" s="38"/>
      <c r="E436" s="23"/>
      <c r="F436" s="24"/>
      <c r="G436" s="25">
        <f t="shared" si="57"/>
        <v>0</v>
      </c>
    </row>
    <row r="437" spans="1:7" x14ac:dyDescent="0.2">
      <c r="A437" s="10" t="str">
        <f t="shared" si="56"/>
        <v>Cricket pitches</v>
      </c>
      <c r="B437" s="9"/>
      <c r="C437" s="36"/>
      <c r="D437" s="38"/>
      <c r="E437" s="23"/>
      <c r="F437" s="24"/>
      <c r="G437" s="25">
        <f t="shared" si="57"/>
        <v>0</v>
      </c>
    </row>
    <row r="438" spans="1:7" x14ac:dyDescent="0.2">
      <c r="A438" s="10" t="str">
        <f t="shared" si="56"/>
        <v>Light Towers</v>
      </c>
      <c r="B438" s="9"/>
      <c r="C438" s="36"/>
      <c r="D438" s="38"/>
      <c r="E438" s="23"/>
      <c r="F438" s="24"/>
      <c r="G438" s="25">
        <f t="shared" si="57"/>
        <v>0</v>
      </c>
    </row>
    <row r="439" spans="1:7" x14ac:dyDescent="0.2">
      <c r="A439" s="10" t="str">
        <f t="shared" si="56"/>
        <v>Fences</v>
      </c>
      <c r="B439" s="9"/>
      <c r="C439" s="36"/>
      <c r="D439" s="38"/>
      <c r="E439" s="23"/>
      <c r="F439" s="24"/>
      <c r="G439" s="25">
        <f t="shared" si="57"/>
        <v>0</v>
      </c>
    </row>
    <row r="440" spans="1:7" x14ac:dyDescent="0.2">
      <c r="A440" s="10" t="str">
        <f t="shared" si="56"/>
        <v>Score Board</v>
      </c>
      <c r="B440" s="9"/>
      <c r="C440" s="36"/>
      <c r="D440" s="38"/>
      <c r="E440" s="23"/>
      <c r="F440" s="24"/>
      <c r="G440" s="25">
        <f t="shared" si="57"/>
        <v>0</v>
      </c>
    </row>
    <row r="441" spans="1:7" x14ac:dyDescent="0.2">
      <c r="A441" s="10" t="str">
        <f t="shared" si="56"/>
        <v>Carparking</v>
      </c>
      <c r="B441" s="9"/>
      <c r="C441" s="36"/>
      <c r="D441" s="38"/>
      <c r="E441" s="23"/>
      <c r="F441" s="24"/>
      <c r="G441" s="25">
        <f t="shared" si="57"/>
        <v>0</v>
      </c>
    </row>
    <row r="442" spans="1:7" x14ac:dyDescent="0.2">
      <c r="A442" s="10" t="str">
        <f t="shared" si="56"/>
        <v>Surrounding vegetation</v>
      </c>
      <c r="B442" s="9"/>
      <c r="C442" s="36"/>
      <c r="D442" s="38"/>
      <c r="E442" s="23"/>
      <c r="F442" s="24"/>
      <c r="G442" s="25">
        <f t="shared" si="57"/>
        <v>0</v>
      </c>
    </row>
    <row r="443" spans="1:7" x14ac:dyDescent="0.2">
      <c r="A443" s="10" t="str">
        <f t="shared" si="56"/>
        <v>Carpark</v>
      </c>
      <c r="B443" s="9"/>
      <c r="C443" s="36"/>
      <c r="D443" s="38"/>
      <c r="E443" s="23"/>
      <c r="F443" s="24"/>
      <c r="G443" s="25">
        <f t="shared" si="57"/>
        <v>0</v>
      </c>
    </row>
    <row r="444" spans="1:7" x14ac:dyDescent="0.2">
      <c r="A444" s="10" t="str">
        <f t="shared" si="56"/>
        <v>Other??</v>
      </c>
      <c r="B444" s="9"/>
      <c r="C444" s="36"/>
      <c r="D444" s="38"/>
      <c r="E444" s="23"/>
      <c r="F444" s="24"/>
      <c r="G444" s="25">
        <f t="shared" si="57"/>
        <v>0</v>
      </c>
    </row>
    <row r="445" spans="1:7" ht="15.75" thickBot="1" x14ac:dyDescent="0.25">
      <c r="A445" s="43"/>
      <c r="B445" s="44"/>
      <c r="C445" s="44"/>
      <c r="D445" s="45"/>
      <c r="E445" s="46">
        <f>SUM(E434:E444)</f>
        <v>0</v>
      </c>
      <c r="F445" s="46">
        <f>SUM(F434:F444)</f>
        <v>0</v>
      </c>
      <c r="G445" s="46">
        <f>SUM(G434:G444)</f>
        <v>0</v>
      </c>
    </row>
    <row r="446" spans="1:7" ht="15.75" thickTop="1" x14ac:dyDescent="0.25">
      <c r="A446" s="109">
        <f>A432+1</f>
        <v>31</v>
      </c>
      <c r="B446" s="151" t="s">
        <v>82</v>
      </c>
      <c r="C446" s="152"/>
      <c r="D446" s="136"/>
      <c r="E446" s="137"/>
      <c r="F446" s="137"/>
      <c r="G446" s="138"/>
    </row>
    <row r="447" spans="1:7" x14ac:dyDescent="0.2">
      <c r="A447" s="4" t="s">
        <v>12</v>
      </c>
      <c r="B447" s="4" t="s">
        <v>13</v>
      </c>
      <c r="C447" s="5" t="s">
        <v>14</v>
      </c>
      <c r="D447" s="15" t="s">
        <v>9</v>
      </c>
      <c r="E447" s="21" t="s">
        <v>10</v>
      </c>
      <c r="F447" s="22" t="s">
        <v>8</v>
      </c>
      <c r="G447" s="22" t="s">
        <v>4</v>
      </c>
    </row>
    <row r="448" spans="1:7" ht="24" x14ac:dyDescent="0.2">
      <c r="A448" s="10" t="str">
        <f t="shared" ref="A448:A458" si="58">A406</f>
        <v>Ground (cricket, football, soccer pitch etc)</v>
      </c>
      <c r="B448" s="9"/>
      <c r="C448" s="9"/>
      <c r="D448" s="9"/>
      <c r="E448" s="9"/>
      <c r="F448" s="9"/>
      <c r="G448" s="25">
        <f t="shared" ref="G448:G458" si="59">SUM(E448:F448)</f>
        <v>0</v>
      </c>
    </row>
    <row r="449" spans="1:7" x14ac:dyDescent="0.2">
      <c r="A449" s="10" t="str">
        <f t="shared" si="58"/>
        <v>Irrigation system</v>
      </c>
      <c r="B449" s="9"/>
      <c r="C449" s="9"/>
      <c r="D449" s="9"/>
      <c r="E449" s="9"/>
      <c r="F449" s="9"/>
      <c r="G449" s="25">
        <f t="shared" si="59"/>
        <v>0</v>
      </c>
    </row>
    <row r="450" spans="1:7" x14ac:dyDescent="0.2">
      <c r="A450" s="10" t="str">
        <f t="shared" si="58"/>
        <v>Cricket Nets</v>
      </c>
      <c r="B450" s="9"/>
      <c r="C450" s="9"/>
      <c r="D450" s="9"/>
      <c r="E450" s="9"/>
      <c r="F450" s="9"/>
      <c r="G450" s="25">
        <f t="shared" si="59"/>
        <v>0</v>
      </c>
    </row>
    <row r="451" spans="1:7" x14ac:dyDescent="0.2">
      <c r="A451" s="10" t="str">
        <f t="shared" si="58"/>
        <v>Cricket pitches</v>
      </c>
      <c r="B451" s="9"/>
      <c r="C451" s="9"/>
      <c r="D451" s="9"/>
      <c r="E451" s="9"/>
      <c r="F451" s="9"/>
      <c r="G451" s="25">
        <f t="shared" si="59"/>
        <v>0</v>
      </c>
    </row>
    <row r="452" spans="1:7" x14ac:dyDescent="0.2">
      <c r="A452" s="10" t="str">
        <f t="shared" si="58"/>
        <v>Light Towers</v>
      </c>
      <c r="B452" s="9"/>
      <c r="C452" s="9" t="s">
        <v>450</v>
      </c>
      <c r="D452" s="9" t="s">
        <v>433</v>
      </c>
      <c r="E452" s="9"/>
      <c r="F452" s="9">
        <v>75000</v>
      </c>
      <c r="G452" s="25">
        <f t="shared" si="59"/>
        <v>75000</v>
      </c>
    </row>
    <row r="453" spans="1:7" x14ac:dyDescent="0.2">
      <c r="A453" s="10" t="str">
        <f t="shared" si="58"/>
        <v>Fences</v>
      </c>
      <c r="B453" s="9"/>
      <c r="C453" s="9"/>
      <c r="D453" s="9"/>
      <c r="E453" s="9"/>
      <c r="F453" s="9"/>
      <c r="G453" s="25">
        <f t="shared" si="59"/>
        <v>0</v>
      </c>
    </row>
    <row r="454" spans="1:7" x14ac:dyDescent="0.2">
      <c r="A454" s="10" t="str">
        <f t="shared" si="58"/>
        <v>Score Board</v>
      </c>
      <c r="B454" s="9"/>
      <c r="C454" s="9"/>
      <c r="D454" s="9"/>
      <c r="E454" s="9"/>
      <c r="F454" s="9"/>
      <c r="G454" s="25">
        <f t="shared" si="59"/>
        <v>0</v>
      </c>
    </row>
    <row r="455" spans="1:7" x14ac:dyDescent="0.2">
      <c r="A455" s="10" t="str">
        <f t="shared" si="58"/>
        <v>Carparking</v>
      </c>
      <c r="B455" s="9"/>
      <c r="C455" s="9"/>
      <c r="D455" s="9"/>
      <c r="E455" s="9"/>
      <c r="F455" s="9"/>
      <c r="G455" s="25">
        <f t="shared" si="59"/>
        <v>0</v>
      </c>
    </row>
    <row r="456" spans="1:7" x14ac:dyDescent="0.2">
      <c r="A456" s="10" t="str">
        <f t="shared" si="58"/>
        <v>Surrounding vegetation</v>
      </c>
      <c r="B456" s="9"/>
      <c r="C456" s="36" t="s">
        <v>447</v>
      </c>
      <c r="D456" s="38" t="s">
        <v>433</v>
      </c>
      <c r="E456" s="28"/>
      <c r="F456" s="28">
        <v>7000</v>
      </c>
      <c r="G456" s="25">
        <f t="shared" si="59"/>
        <v>7000</v>
      </c>
    </row>
    <row r="457" spans="1:7" x14ac:dyDescent="0.2">
      <c r="A457" s="10" t="str">
        <f t="shared" si="58"/>
        <v>Carpark</v>
      </c>
      <c r="B457" s="9"/>
      <c r="C457" s="9"/>
      <c r="D457" s="9"/>
      <c r="E457" s="9"/>
      <c r="F457" s="9"/>
      <c r="G457" s="25">
        <f t="shared" si="59"/>
        <v>0</v>
      </c>
    </row>
    <row r="458" spans="1:7" ht="24" x14ac:dyDescent="0.2">
      <c r="A458" s="10" t="str">
        <f t="shared" si="58"/>
        <v>Other??</v>
      </c>
      <c r="B458" s="9"/>
      <c r="C458" s="9" t="s">
        <v>452</v>
      </c>
      <c r="D458" s="9"/>
      <c r="E458" s="9"/>
      <c r="F458" s="9"/>
      <c r="G458" s="25">
        <f t="shared" si="59"/>
        <v>0</v>
      </c>
    </row>
    <row r="459" spans="1:7" ht="15.75" thickBot="1" x14ac:dyDescent="0.25">
      <c r="A459" s="43"/>
      <c r="B459" s="44"/>
      <c r="C459" s="44"/>
      <c r="D459" s="45"/>
      <c r="E459" s="46">
        <f>SUM(E448:E458)</f>
        <v>0</v>
      </c>
      <c r="F459" s="46">
        <f>SUM(F448:F458)</f>
        <v>82000</v>
      </c>
      <c r="G459" s="46">
        <f>SUM(G448:G458)</f>
        <v>82000</v>
      </c>
    </row>
    <row r="460" spans="1:7" ht="15.75" thickTop="1" x14ac:dyDescent="0.25">
      <c r="A460" s="109">
        <f>A446+1</f>
        <v>32</v>
      </c>
      <c r="B460" s="147" t="s">
        <v>366</v>
      </c>
      <c r="C460" s="148"/>
      <c r="D460" s="136"/>
      <c r="E460" s="137"/>
      <c r="F460" s="137"/>
      <c r="G460" s="138"/>
    </row>
    <row r="461" spans="1:7" x14ac:dyDescent="0.2">
      <c r="A461" s="4" t="s">
        <v>12</v>
      </c>
      <c r="B461" s="4" t="s">
        <v>13</v>
      </c>
      <c r="C461" s="5" t="s">
        <v>14</v>
      </c>
      <c r="D461" s="15" t="s">
        <v>9</v>
      </c>
      <c r="E461" s="21" t="s">
        <v>10</v>
      </c>
      <c r="F461" s="22" t="s">
        <v>8</v>
      </c>
      <c r="G461" s="22" t="s">
        <v>4</v>
      </c>
    </row>
    <row r="462" spans="1:7" ht="24" x14ac:dyDescent="0.2">
      <c r="A462" s="10" t="str">
        <f t="shared" ref="A462:A472" si="60">A392</f>
        <v>Ground (cricket, football, soccer pitch etc)</v>
      </c>
      <c r="B462" s="9"/>
      <c r="C462" s="36"/>
      <c r="D462" s="38"/>
      <c r="E462" s="23"/>
      <c r="F462" s="24"/>
      <c r="G462" s="25">
        <f t="shared" ref="G462:G472" si="61">SUM(E462:F462)</f>
        <v>0</v>
      </c>
    </row>
    <row r="463" spans="1:7" x14ac:dyDescent="0.2">
      <c r="A463" s="10" t="str">
        <f t="shared" si="60"/>
        <v>Irrigation system</v>
      </c>
      <c r="B463" s="9"/>
      <c r="C463" s="36"/>
      <c r="D463" s="38"/>
      <c r="E463" s="23"/>
      <c r="F463" s="24"/>
      <c r="G463" s="25">
        <f t="shared" si="61"/>
        <v>0</v>
      </c>
    </row>
    <row r="464" spans="1:7" x14ac:dyDescent="0.2">
      <c r="A464" s="10" t="str">
        <f t="shared" si="60"/>
        <v>Cricket Nets</v>
      </c>
      <c r="B464" s="9"/>
      <c r="C464" s="36"/>
      <c r="D464" s="38"/>
      <c r="E464" s="23"/>
      <c r="F464" s="24"/>
      <c r="G464" s="25">
        <f t="shared" si="61"/>
        <v>0</v>
      </c>
    </row>
    <row r="465" spans="1:7" x14ac:dyDescent="0.2">
      <c r="A465" s="10" t="str">
        <f t="shared" si="60"/>
        <v>Cricket pitches</v>
      </c>
      <c r="B465" s="9"/>
      <c r="C465" s="36"/>
      <c r="D465" s="38"/>
      <c r="E465" s="23"/>
      <c r="F465" s="24"/>
      <c r="G465" s="25">
        <f t="shared" si="61"/>
        <v>0</v>
      </c>
    </row>
    <row r="466" spans="1:7" x14ac:dyDescent="0.2">
      <c r="A466" s="10" t="str">
        <f t="shared" si="60"/>
        <v>Light Towers</v>
      </c>
      <c r="B466" s="9"/>
      <c r="C466" s="9" t="s">
        <v>450</v>
      </c>
      <c r="D466" s="9" t="s">
        <v>433</v>
      </c>
      <c r="E466" s="9"/>
      <c r="F466" s="9">
        <v>75000</v>
      </c>
      <c r="G466" s="25">
        <f t="shared" si="61"/>
        <v>75000</v>
      </c>
    </row>
    <row r="467" spans="1:7" x14ac:dyDescent="0.2">
      <c r="A467" s="10" t="str">
        <f t="shared" si="60"/>
        <v>Fences</v>
      </c>
      <c r="B467" s="9"/>
      <c r="C467" s="36"/>
      <c r="D467" s="38"/>
      <c r="E467" s="23"/>
      <c r="F467" s="24"/>
      <c r="G467" s="25">
        <f t="shared" si="61"/>
        <v>0</v>
      </c>
    </row>
    <row r="468" spans="1:7" x14ac:dyDescent="0.2">
      <c r="A468" s="10" t="str">
        <f t="shared" si="60"/>
        <v>Score Board</v>
      </c>
      <c r="B468" s="9"/>
      <c r="C468" s="36"/>
      <c r="D468" s="38"/>
      <c r="E468" s="23"/>
      <c r="F468" s="24"/>
      <c r="G468" s="25">
        <f t="shared" si="61"/>
        <v>0</v>
      </c>
    </row>
    <row r="469" spans="1:7" x14ac:dyDescent="0.2">
      <c r="A469" s="10" t="str">
        <f t="shared" si="60"/>
        <v>Carparking</v>
      </c>
      <c r="B469" s="9"/>
      <c r="C469" s="36"/>
      <c r="D469" s="38"/>
      <c r="E469" s="23"/>
      <c r="F469" s="24"/>
      <c r="G469" s="25">
        <f t="shared" si="61"/>
        <v>0</v>
      </c>
    </row>
    <row r="470" spans="1:7" x14ac:dyDescent="0.2">
      <c r="A470" s="10" t="str">
        <f t="shared" si="60"/>
        <v>Surrounding vegetation</v>
      </c>
      <c r="B470" s="9"/>
      <c r="C470" s="36" t="s">
        <v>447</v>
      </c>
      <c r="D470" s="38" t="s">
        <v>433</v>
      </c>
      <c r="E470" s="28"/>
      <c r="F470" s="28">
        <v>7000</v>
      </c>
      <c r="G470" s="25">
        <f t="shared" si="61"/>
        <v>7000</v>
      </c>
    </row>
    <row r="471" spans="1:7" x14ac:dyDescent="0.2">
      <c r="A471" s="10" t="str">
        <f t="shared" si="60"/>
        <v>Carpark</v>
      </c>
      <c r="B471" s="9"/>
      <c r="C471" s="36"/>
      <c r="D471" s="38"/>
      <c r="E471" s="23"/>
      <c r="F471" s="24"/>
      <c r="G471" s="25">
        <f t="shared" si="61"/>
        <v>0</v>
      </c>
    </row>
    <row r="472" spans="1:7" ht="24" x14ac:dyDescent="0.2">
      <c r="A472" s="10" t="str">
        <f t="shared" si="60"/>
        <v>Other??</v>
      </c>
      <c r="B472" s="9"/>
      <c r="C472" s="36" t="s">
        <v>451</v>
      </c>
      <c r="D472" s="38"/>
      <c r="E472" s="23"/>
      <c r="F472" s="24"/>
      <c r="G472" s="25">
        <f t="shared" si="61"/>
        <v>0</v>
      </c>
    </row>
    <row r="473" spans="1:7" ht="15.75" thickBot="1" x14ac:dyDescent="0.25">
      <c r="A473" s="43"/>
      <c r="B473" s="44"/>
      <c r="C473" s="44"/>
      <c r="D473" s="45"/>
      <c r="E473" s="46">
        <f>SUM(E462:E472)</f>
        <v>0</v>
      </c>
      <c r="F473" s="46">
        <f>SUM(F462:F472)</f>
        <v>82000</v>
      </c>
      <c r="G473" s="46">
        <f>SUM(G462:G472)</f>
        <v>82000</v>
      </c>
    </row>
    <row r="474" spans="1:7" ht="15.75" thickTop="1" x14ac:dyDescent="0.25">
      <c r="A474" s="109">
        <f>A460+1</f>
        <v>33</v>
      </c>
      <c r="B474" s="151" t="s">
        <v>83</v>
      </c>
      <c r="C474" s="152"/>
      <c r="D474" s="136"/>
      <c r="E474" s="137"/>
      <c r="F474" s="137"/>
      <c r="G474" s="138"/>
    </row>
    <row r="475" spans="1:7" x14ac:dyDescent="0.2">
      <c r="A475" s="4" t="s">
        <v>12</v>
      </c>
      <c r="B475" s="4" t="s">
        <v>13</v>
      </c>
      <c r="C475" s="5" t="s">
        <v>14</v>
      </c>
      <c r="D475" s="15" t="s">
        <v>9</v>
      </c>
      <c r="E475" s="21" t="s">
        <v>10</v>
      </c>
      <c r="F475" s="22" t="s">
        <v>8</v>
      </c>
      <c r="G475" s="22" t="s">
        <v>4</v>
      </c>
    </row>
    <row r="476" spans="1:7" ht="24" x14ac:dyDescent="0.2">
      <c r="A476" s="10" t="str">
        <f t="shared" ref="A476:A486" si="62">A434</f>
        <v>Ground (cricket, football, soccer pitch etc)</v>
      </c>
      <c r="B476" s="9"/>
      <c r="C476" s="9"/>
      <c r="D476" s="9"/>
      <c r="E476" s="9"/>
      <c r="F476" s="9"/>
      <c r="G476" s="25">
        <f t="shared" ref="G476:G486" si="63">SUM(E476:F476)</f>
        <v>0</v>
      </c>
    </row>
    <row r="477" spans="1:7" x14ac:dyDescent="0.2">
      <c r="A477" s="10" t="str">
        <f t="shared" si="62"/>
        <v>Irrigation system</v>
      </c>
      <c r="B477" s="9"/>
      <c r="C477" s="9"/>
      <c r="D477" s="9"/>
      <c r="E477" s="9"/>
      <c r="F477" s="9"/>
      <c r="G477" s="25">
        <f t="shared" si="63"/>
        <v>0</v>
      </c>
    </row>
    <row r="478" spans="1:7" x14ac:dyDescent="0.2">
      <c r="A478" s="10" t="str">
        <f t="shared" si="62"/>
        <v>Cricket Nets</v>
      </c>
      <c r="B478" s="9"/>
      <c r="C478" s="9"/>
      <c r="D478" s="9"/>
      <c r="E478" s="9"/>
      <c r="F478" s="9"/>
      <c r="G478" s="25">
        <f t="shared" si="63"/>
        <v>0</v>
      </c>
    </row>
    <row r="479" spans="1:7" x14ac:dyDescent="0.2">
      <c r="A479" s="10" t="str">
        <f t="shared" si="62"/>
        <v>Cricket pitches</v>
      </c>
      <c r="B479" s="9"/>
      <c r="C479" s="9"/>
      <c r="D479" s="9"/>
      <c r="E479" s="9"/>
      <c r="F479" s="9"/>
      <c r="G479" s="25">
        <f t="shared" si="63"/>
        <v>0</v>
      </c>
    </row>
    <row r="480" spans="1:7" x14ac:dyDescent="0.2">
      <c r="A480" s="10" t="str">
        <f t="shared" si="62"/>
        <v>Light Towers</v>
      </c>
      <c r="B480" s="9"/>
      <c r="C480" s="9" t="s">
        <v>450</v>
      </c>
      <c r="D480" s="9" t="s">
        <v>433</v>
      </c>
      <c r="E480" s="9"/>
      <c r="F480" s="9">
        <v>75000</v>
      </c>
      <c r="G480" s="25">
        <f t="shared" si="63"/>
        <v>75000</v>
      </c>
    </row>
    <row r="481" spans="1:7" x14ac:dyDescent="0.2">
      <c r="A481" s="10" t="str">
        <f t="shared" si="62"/>
        <v>Fences</v>
      </c>
      <c r="B481" s="9"/>
      <c r="C481" s="9" t="s">
        <v>453</v>
      </c>
      <c r="D481" s="9" t="s">
        <v>433</v>
      </c>
      <c r="E481" s="9"/>
      <c r="F481" s="9">
        <v>25000</v>
      </c>
      <c r="G481" s="25">
        <f t="shared" si="63"/>
        <v>25000</v>
      </c>
    </row>
    <row r="482" spans="1:7" x14ac:dyDescent="0.2">
      <c r="A482" s="10" t="str">
        <f t="shared" si="62"/>
        <v>Score Board</v>
      </c>
      <c r="B482" s="9"/>
      <c r="C482" s="9"/>
      <c r="D482" s="9"/>
      <c r="E482" s="9"/>
      <c r="F482" s="9"/>
      <c r="G482" s="25">
        <f t="shared" si="63"/>
        <v>0</v>
      </c>
    </row>
    <row r="483" spans="1:7" x14ac:dyDescent="0.2">
      <c r="A483" s="10" t="str">
        <f t="shared" si="62"/>
        <v>Carparking</v>
      </c>
      <c r="B483" s="9"/>
      <c r="C483" s="9"/>
      <c r="D483" s="9"/>
      <c r="E483" s="9"/>
      <c r="F483" s="9"/>
      <c r="G483" s="25">
        <f t="shared" si="63"/>
        <v>0</v>
      </c>
    </row>
    <row r="484" spans="1:7" x14ac:dyDescent="0.2">
      <c r="A484" s="10" t="str">
        <f t="shared" si="62"/>
        <v>Surrounding vegetation</v>
      </c>
      <c r="B484" s="9"/>
      <c r="C484" s="36" t="s">
        <v>447</v>
      </c>
      <c r="D484" s="38" t="s">
        <v>433</v>
      </c>
      <c r="E484" s="28"/>
      <c r="F484" s="28">
        <v>7000</v>
      </c>
      <c r="G484" s="25">
        <f t="shared" si="63"/>
        <v>7000</v>
      </c>
    </row>
    <row r="485" spans="1:7" x14ac:dyDescent="0.2">
      <c r="A485" s="10" t="str">
        <f t="shared" si="62"/>
        <v>Carpark</v>
      </c>
      <c r="B485" s="9"/>
      <c r="C485" s="9"/>
      <c r="D485" s="9"/>
      <c r="E485" s="9"/>
      <c r="F485" s="9"/>
      <c r="G485" s="25">
        <f t="shared" si="63"/>
        <v>0</v>
      </c>
    </row>
    <row r="486" spans="1:7" x14ac:dyDescent="0.2">
      <c r="A486" s="10" t="str">
        <f t="shared" si="62"/>
        <v>Other??</v>
      </c>
      <c r="B486" s="9"/>
      <c r="C486" s="9"/>
      <c r="D486" s="9"/>
      <c r="E486" s="9"/>
      <c r="F486" s="9"/>
      <c r="G486" s="25">
        <f t="shared" si="63"/>
        <v>0</v>
      </c>
    </row>
    <row r="487" spans="1:7" ht="15.75" thickBot="1" x14ac:dyDescent="0.25">
      <c r="A487" s="43"/>
      <c r="B487" s="44"/>
      <c r="C487" s="44"/>
      <c r="D487" s="45"/>
      <c r="E487" s="46">
        <f>SUM(E476:E486)</f>
        <v>0</v>
      </c>
      <c r="F487" s="46">
        <f>SUM(F476:F486)</f>
        <v>107000</v>
      </c>
      <c r="G487" s="46">
        <f>SUM(G476:G486)</f>
        <v>107000</v>
      </c>
    </row>
    <row r="488" spans="1:7" ht="15.75" thickTop="1" x14ac:dyDescent="0.25">
      <c r="A488" s="109">
        <f>A474+1</f>
        <v>34</v>
      </c>
      <c r="B488" s="147" t="s">
        <v>77</v>
      </c>
      <c r="C488" s="148"/>
      <c r="D488" s="136"/>
      <c r="E488" s="137"/>
      <c r="F488" s="137"/>
      <c r="G488" s="138"/>
    </row>
    <row r="489" spans="1:7" x14ac:dyDescent="0.2">
      <c r="A489" s="4" t="s">
        <v>12</v>
      </c>
      <c r="B489" s="4" t="s">
        <v>13</v>
      </c>
      <c r="C489" s="5" t="s">
        <v>14</v>
      </c>
      <c r="D489" s="15" t="s">
        <v>9</v>
      </c>
      <c r="E489" s="21" t="s">
        <v>10</v>
      </c>
      <c r="F489" s="22" t="s">
        <v>8</v>
      </c>
      <c r="G489" s="22" t="s">
        <v>4</v>
      </c>
    </row>
    <row r="490" spans="1:7" ht="24" x14ac:dyDescent="0.2">
      <c r="A490" s="10" t="str">
        <f t="shared" ref="A490:A500" si="64">A392</f>
        <v>Ground (cricket, football, soccer pitch etc)</v>
      </c>
      <c r="B490" s="9"/>
      <c r="C490" s="36" t="s">
        <v>435</v>
      </c>
      <c r="D490" s="38" t="s">
        <v>215</v>
      </c>
      <c r="E490" s="23"/>
      <c r="F490" s="24">
        <v>200000</v>
      </c>
      <c r="G490" s="25">
        <f t="shared" ref="G490:G500" si="65">SUM(E490:F490)</f>
        <v>200000</v>
      </c>
    </row>
    <row r="491" spans="1:7" x14ac:dyDescent="0.2">
      <c r="A491" s="10" t="str">
        <f t="shared" si="64"/>
        <v>Irrigation system</v>
      </c>
      <c r="B491" s="9"/>
      <c r="C491" s="36"/>
      <c r="D491" s="38"/>
      <c r="E491" s="23"/>
      <c r="F491" s="24"/>
      <c r="G491" s="25">
        <f t="shared" si="65"/>
        <v>0</v>
      </c>
    </row>
    <row r="492" spans="1:7" x14ac:dyDescent="0.2">
      <c r="A492" s="10" t="str">
        <f t="shared" si="64"/>
        <v>Cricket Nets</v>
      </c>
      <c r="B492" s="9"/>
      <c r="C492" s="36"/>
      <c r="D492" s="38"/>
      <c r="E492" s="23"/>
      <c r="F492" s="24"/>
      <c r="G492" s="25">
        <f t="shared" si="65"/>
        <v>0</v>
      </c>
    </row>
    <row r="493" spans="1:7" x14ac:dyDescent="0.2">
      <c r="A493" s="10" t="str">
        <f t="shared" si="64"/>
        <v>Cricket pitches</v>
      </c>
      <c r="B493" s="9"/>
      <c r="C493" s="36"/>
      <c r="D493" s="38"/>
      <c r="E493" s="23"/>
      <c r="F493" s="24"/>
      <c r="G493" s="25">
        <f t="shared" si="65"/>
        <v>0</v>
      </c>
    </row>
    <row r="494" spans="1:7" x14ac:dyDescent="0.2">
      <c r="A494" s="10" t="str">
        <f t="shared" si="64"/>
        <v>Light Towers</v>
      </c>
      <c r="B494" s="9"/>
      <c r="C494" s="36" t="s">
        <v>436</v>
      </c>
      <c r="D494" s="38" t="s">
        <v>215</v>
      </c>
      <c r="E494" s="23"/>
      <c r="F494" s="24">
        <v>75000</v>
      </c>
      <c r="G494" s="25">
        <f t="shared" si="65"/>
        <v>75000</v>
      </c>
    </row>
    <row r="495" spans="1:7" x14ac:dyDescent="0.2">
      <c r="A495" s="10" t="str">
        <f t="shared" si="64"/>
        <v>Fences</v>
      </c>
      <c r="B495" s="9"/>
      <c r="C495" s="36"/>
      <c r="D495" s="38"/>
      <c r="E495" s="23"/>
      <c r="F495" s="24"/>
      <c r="G495" s="25">
        <f t="shared" si="65"/>
        <v>0</v>
      </c>
    </row>
    <row r="496" spans="1:7" x14ac:dyDescent="0.2">
      <c r="A496" s="10" t="str">
        <f t="shared" si="64"/>
        <v>Score Board</v>
      </c>
      <c r="B496" s="9"/>
      <c r="C496" s="36"/>
      <c r="D496" s="38"/>
      <c r="E496" s="23"/>
      <c r="F496" s="24"/>
      <c r="G496" s="25">
        <f t="shared" si="65"/>
        <v>0</v>
      </c>
    </row>
    <row r="497" spans="1:7" x14ac:dyDescent="0.2">
      <c r="A497" s="10" t="str">
        <f t="shared" si="64"/>
        <v>Carparking</v>
      </c>
      <c r="B497" s="9"/>
      <c r="C497" s="36"/>
      <c r="D497" s="38"/>
      <c r="E497" s="23"/>
      <c r="F497" s="24"/>
      <c r="G497" s="25">
        <f t="shared" si="65"/>
        <v>0</v>
      </c>
    </row>
    <row r="498" spans="1:7" x14ac:dyDescent="0.2">
      <c r="A498" s="10" t="str">
        <f t="shared" si="64"/>
        <v>Surrounding vegetation</v>
      </c>
      <c r="B498" s="9"/>
      <c r="C498" s="36"/>
      <c r="D498" s="38"/>
      <c r="E498" s="23"/>
      <c r="F498" s="24"/>
      <c r="G498" s="25">
        <f t="shared" si="65"/>
        <v>0</v>
      </c>
    </row>
    <row r="499" spans="1:7" x14ac:dyDescent="0.2">
      <c r="A499" s="10" t="str">
        <f t="shared" si="64"/>
        <v>Carpark</v>
      </c>
      <c r="B499" s="9"/>
      <c r="C499" s="36"/>
      <c r="D499" s="38"/>
      <c r="E499" s="23"/>
      <c r="F499" s="24"/>
      <c r="G499" s="25">
        <f t="shared" si="65"/>
        <v>0</v>
      </c>
    </row>
    <row r="500" spans="1:7" x14ac:dyDescent="0.2">
      <c r="A500" s="10" t="str">
        <f t="shared" si="64"/>
        <v>Other??</v>
      </c>
      <c r="B500" s="9"/>
      <c r="C500" s="36"/>
      <c r="D500" s="38"/>
      <c r="E500" s="23"/>
      <c r="F500" s="24"/>
      <c r="G500" s="25">
        <f t="shared" si="65"/>
        <v>0</v>
      </c>
    </row>
    <row r="501" spans="1:7" ht="15.75" thickBot="1" x14ac:dyDescent="0.25">
      <c r="A501" s="43"/>
      <c r="B501" s="44"/>
      <c r="C501" s="44"/>
      <c r="D501" s="45"/>
      <c r="E501" s="46">
        <f>SUM(E490:E500)</f>
        <v>0</v>
      </c>
      <c r="F501" s="46">
        <f>SUM(F490:F500)</f>
        <v>275000</v>
      </c>
      <c r="G501" s="46">
        <f>SUM(G490:G500)</f>
        <v>275000</v>
      </c>
    </row>
    <row r="502" spans="1:7" ht="15.75" thickTop="1" x14ac:dyDescent="0.25">
      <c r="A502" s="109">
        <f>A488+1</f>
        <v>35</v>
      </c>
      <c r="B502" s="151"/>
      <c r="C502" s="152"/>
      <c r="D502" s="136"/>
      <c r="E502" s="137"/>
      <c r="F502" s="137"/>
      <c r="G502" s="138"/>
    </row>
    <row r="503" spans="1:7" x14ac:dyDescent="0.2">
      <c r="A503" s="4" t="s">
        <v>12</v>
      </c>
      <c r="B503" s="4" t="s">
        <v>13</v>
      </c>
      <c r="C503" s="5" t="s">
        <v>14</v>
      </c>
      <c r="D503" s="15" t="s">
        <v>9</v>
      </c>
      <c r="E503" s="21" t="s">
        <v>10</v>
      </c>
      <c r="F503" s="22" t="s">
        <v>8</v>
      </c>
      <c r="G503" s="22" t="s">
        <v>4</v>
      </c>
    </row>
    <row r="504" spans="1:7" ht="24" x14ac:dyDescent="0.2">
      <c r="A504" s="10" t="str">
        <f t="shared" ref="A504:A514" si="66">A490</f>
        <v>Ground (cricket, football, soccer pitch etc)</v>
      </c>
      <c r="B504" s="9"/>
      <c r="C504" s="9"/>
      <c r="D504" s="9"/>
      <c r="E504" s="9"/>
      <c r="F504" s="9"/>
      <c r="G504" s="25">
        <f t="shared" ref="G504:G514" si="67">SUM(E504:F504)</f>
        <v>0</v>
      </c>
    </row>
    <row r="505" spans="1:7" x14ac:dyDescent="0.2">
      <c r="A505" s="10" t="str">
        <f t="shared" si="66"/>
        <v>Irrigation system</v>
      </c>
      <c r="B505" s="9"/>
      <c r="C505" s="9"/>
      <c r="D505" s="9"/>
      <c r="E505" s="9"/>
      <c r="F505" s="9"/>
      <c r="G505" s="25">
        <f t="shared" si="67"/>
        <v>0</v>
      </c>
    </row>
    <row r="506" spans="1:7" x14ac:dyDescent="0.2">
      <c r="A506" s="10" t="str">
        <f t="shared" si="66"/>
        <v>Cricket Nets</v>
      </c>
      <c r="B506" s="9"/>
      <c r="C506" s="9"/>
      <c r="D506" s="9"/>
      <c r="E506" s="9"/>
      <c r="F506" s="9"/>
      <c r="G506" s="25">
        <f t="shared" si="67"/>
        <v>0</v>
      </c>
    </row>
    <row r="507" spans="1:7" x14ac:dyDescent="0.2">
      <c r="A507" s="10" t="str">
        <f t="shared" si="66"/>
        <v>Cricket pitches</v>
      </c>
      <c r="B507" s="9"/>
      <c r="C507" s="9"/>
      <c r="D507" s="9"/>
      <c r="E507" s="9"/>
      <c r="F507" s="9"/>
      <c r="G507" s="25">
        <f t="shared" si="67"/>
        <v>0</v>
      </c>
    </row>
    <row r="508" spans="1:7" x14ac:dyDescent="0.2">
      <c r="A508" s="10" t="str">
        <f t="shared" si="66"/>
        <v>Light Towers</v>
      </c>
      <c r="B508" s="9"/>
      <c r="C508" s="9"/>
      <c r="D508" s="9"/>
      <c r="E508" s="9"/>
      <c r="F508" s="9"/>
      <c r="G508" s="25">
        <f t="shared" si="67"/>
        <v>0</v>
      </c>
    </row>
    <row r="509" spans="1:7" x14ac:dyDescent="0.2">
      <c r="A509" s="10" t="str">
        <f t="shared" si="66"/>
        <v>Fences</v>
      </c>
      <c r="B509" s="9"/>
      <c r="C509" s="9"/>
      <c r="D509" s="9"/>
      <c r="E509" s="9"/>
      <c r="F509" s="9"/>
      <c r="G509" s="25">
        <f t="shared" si="67"/>
        <v>0</v>
      </c>
    </row>
    <row r="510" spans="1:7" x14ac:dyDescent="0.2">
      <c r="A510" s="10" t="str">
        <f t="shared" si="66"/>
        <v>Score Board</v>
      </c>
      <c r="B510" s="9"/>
      <c r="C510" s="9"/>
      <c r="D510" s="9"/>
      <c r="E510" s="9"/>
      <c r="F510" s="9"/>
      <c r="G510" s="25">
        <f t="shared" si="67"/>
        <v>0</v>
      </c>
    </row>
    <row r="511" spans="1:7" x14ac:dyDescent="0.2">
      <c r="A511" s="10" t="str">
        <f t="shared" si="66"/>
        <v>Carparking</v>
      </c>
      <c r="B511" s="9"/>
      <c r="C511" s="9"/>
      <c r="D511" s="9"/>
      <c r="E511" s="9"/>
      <c r="F511" s="9"/>
      <c r="G511" s="25">
        <f t="shared" si="67"/>
        <v>0</v>
      </c>
    </row>
    <row r="512" spans="1:7" x14ac:dyDescent="0.2">
      <c r="A512" s="10" t="str">
        <f t="shared" si="66"/>
        <v>Surrounding vegetation</v>
      </c>
      <c r="B512" s="9"/>
      <c r="C512" s="9"/>
      <c r="D512" s="9"/>
      <c r="E512" s="9"/>
      <c r="F512" s="9"/>
      <c r="G512" s="25">
        <f t="shared" si="67"/>
        <v>0</v>
      </c>
    </row>
    <row r="513" spans="1:7" x14ac:dyDescent="0.2">
      <c r="A513" s="10" t="str">
        <f t="shared" si="66"/>
        <v>Carpark</v>
      </c>
      <c r="B513" s="9"/>
      <c r="C513" s="9"/>
      <c r="D513" s="9"/>
      <c r="E513" s="9"/>
      <c r="F513" s="9"/>
      <c r="G513" s="25">
        <f t="shared" si="67"/>
        <v>0</v>
      </c>
    </row>
    <row r="514" spans="1:7" x14ac:dyDescent="0.2">
      <c r="A514" s="10" t="str">
        <f t="shared" si="66"/>
        <v>Other??</v>
      </c>
      <c r="B514" s="9"/>
      <c r="C514" s="9"/>
      <c r="D514" s="9"/>
      <c r="E514" s="9"/>
      <c r="F514" s="9"/>
      <c r="G514" s="25">
        <f t="shared" si="67"/>
        <v>0</v>
      </c>
    </row>
    <row r="515" spans="1:7" ht="15.75" thickBot="1" x14ac:dyDescent="0.25">
      <c r="A515" s="43"/>
      <c r="B515" s="44"/>
      <c r="C515" s="44"/>
      <c r="D515" s="45"/>
      <c r="E515" s="46">
        <f>SUM(E504:E514)</f>
        <v>0</v>
      </c>
      <c r="F515" s="46">
        <f>SUM(F504:F514)</f>
        <v>0</v>
      </c>
      <c r="G515" s="46">
        <f>SUM(G504:G514)</f>
        <v>0</v>
      </c>
    </row>
    <row r="516" spans="1:7" ht="15.75" thickTop="1" x14ac:dyDescent="0.25">
      <c r="A516" s="109">
        <f>A502+1</f>
        <v>36</v>
      </c>
      <c r="B516" s="149" t="s">
        <v>84</v>
      </c>
      <c r="C516" s="150"/>
      <c r="D516" s="136"/>
      <c r="E516" s="137"/>
      <c r="F516" s="137"/>
      <c r="G516" s="138"/>
    </row>
    <row r="517" spans="1:7" x14ac:dyDescent="0.2">
      <c r="A517" s="4" t="s">
        <v>12</v>
      </c>
      <c r="B517" s="4" t="s">
        <v>13</v>
      </c>
      <c r="C517" s="5" t="s">
        <v>14</v>
      </c>
      <c r="D517" s="15" t="s">
        <v>9</v>
      </c>
      <c r="E517" s="21" t="s">
        <v>10</v>
      </c>
      <c r="F517" s="22" t="s">
        <v>8</v>
      </c>
      <c r="G517" s="22" t="s">
        <v>4</v>
      </c>
    </row>
    <row r="518" spans="1:7" ht="24" x14ac:dyDescent="0.2">
      <c r="A518" s="10" t="str">
        <f t="shared" ref="A518:A528" si="68">A308</f>
        <v>Ground (cricket, football, soccer pitch etc)</v>
      </c>
      <c r="B518" s="9"/>
      <c r="C518" s="36"/>
      <c r="D518" s="38"/>
      <c r="E518" s="23"/>
      <c r="F518" s="24"/>
      <c r="G518" s="25">
        <f t="shared" ref="G518:G528" si="69">SUM(E518:F518)</f>
        <v>0</v>
      </c>
    </row>
    <row r="519" spans="1:7" x14ac:dyDescent="0.2">
      <c r="A519" s="10" t="str">
        <f t="shared" si="68"/>
        <v>Irrigation system</v>
      </c>
      <c r="B519" s="9"/>
      <c r="C519" s="36"/>
      <c r="D519" s="38"/>
      <c r="E519" s="23"/>
      <c r="F519" s="24"/>
      <c r="G519" s="25">
        <f t="shared" si="69"/>
        <v>0</v>
      </c>
    </row>
    <row r="520" spans="1:7" x14ac:dyDescent="0.2">
      <c r="A520" s="10" t="str">
        <f t="shared" si="68"/>
        <v>Cricket Nets</v>
      </c>
      <c r="B520" s="9"/>
      <c r="C520" s="36"/>
      <c r="D520" s="38"/>
      <c r="E520" s="23"/>
      <c r="F520" s="24"/>
      <c r="G520" s="25">
        <f t="shared" si="69"/>
        <v>0</v>
      </c>
    </row>
    <row r="521" spans="1:7" x14ac:dyDescent="0.2">
      <c r="A521" s="10" t="str">
        <f t="shared" si="68"/>
        <v>Cricket pitches</v>
      </c>
      <c r="B521" s="9"/>
      <c r="C521" s="36"/>
      <c r="D521" s="38"/>
      <c r="E521" s="23"/>
      <c r="F521" s="24"/>
      <c r="G521" s="25">
        <f t="shared" si="69"/>
        <v>0</v>
      </c>
    </row>
    <row r="522" spans="1:7" x14ac:dyDescent="0.2">
      <c r="A522" s="10" t="str">
        <f t="shared" si="68"/>
        <v>Light Towers</v>
      </c>
      <c r="B522" s="9"/>
      <c r="C522" s="36"/>
      <c r="D522" s="38"/>
      <c r="E522" s="23"/>
      <c r="F522" s="24"/>
      <c r="G522" s="25">
        <f t="shared" si="69"/>
        <v>0</v>
      </c>
    </row>
    <row r="523" spans="1:7" x14ac:dyDescent="0.2">
      <c r="A523" s="10" t="str">
        <f t="shared" si="68"/>
        <v>Fences</v>
      </c>
      <c r="B523" s="9"/>
      <c r="C523" s="36"/>
      <c r="D523" s="38"/>
      <c r="E523" s="23"/>
      <c r="F523" s="24"/>
      <c r="G523" s="25">
        <f t="shared" si="69"/>
        <v>0</v>
      </c>
    </row>
    <row r="524" spans="1:7" x14ac:dyDescent="0.2">
      <c r="A524" s="10" t="str">
        <f t="shared" si="68"/>
        <v>Score Board</v>
      </c>
      <c r="B524" s="9"/>
      <c r="C524" s="36"/>
      <c r="D524" s="38"/>
      <c r="E524" s="23"/>
      <c r="F524" s="24"/>
      <c r="G524" s="25">
        <f t="shared" si="69"/>
        <v>0</v>
      </c>
    </row>
    <row r="525" spans="1:7" x14ac:dyDescent="0.2">
      <c r="A525" s="10" t="str">
        <f t="shared" si="68"/>
        <v>Carparking</v>
      </c>
      <c r="B525" s="9"/>
      <c r="C525" s="36"/>
      <c r="D525" s="38"/>
      <c r="E525" s="23"/>
      <c r="F525" s="24"/>
      <c r="G525" s="25">
        <f t="shared" si="69"/>
        <v>0</v>
      </c>
    </row>
    <row r="526" spans="1:7" x14ac:dyDescent="0.2">
      <c r="A526" s="10" t="str">
        <f t="shared" si="68"/>
        <v>Surrounding vegetation</v>
      </c>
      <c r="B526" s="9"/>
      <c r="C526" s="36"/>
      <c r="D526" s="38"/>
      <c r="E526" s="23"/>
      <c r="F526" s="24"/>
      <c r="G526" s="25">
        <f t="shared" si="69"/>
        <v>0</v>
      </c>
    </row>
    <row r="527" spans="1:7" x14ac:dyDescent="0.2">
      <c r="A527" s="10" t="str">
        <f t="shared" si="68"/>
        <v>Carpark</v>
      </c>
      <c r="B527" s="9"/>
      <c r="C527" s="36"/>
      <c r="D527" s="38"/>
      <c r="E527" s="23"/>
      <c r="F527" s="24"/>
      <c r="G527" s="25">
        <f t="shared" si="69"/>
        <v>0</v>
      </c>
    </row>
    <row r="528" spans="1:7" x14ac:dyDescent="0.2">
      <c r="A528" s="10" t="str">
        <f t="shared" si="68"/>
        <v>Other??</v>
      </c>
      <c r="B528" s="9"/>
      <c r="C528" s="36" t="s">
        <v>454</v>
      </c>
      <c r="D528" s="38"/>
      <c r="E528" s="23"/>
      <c r="F528" s="24"/>
      <c r="G528" s="25">
        <f t="shared" si="69"/>
        <v>0</v>
      </c>
    </row>
    <row r="529" spans="1:7" ht="15.75" thickBot="1" x14ac:dyDescent="0.25">
      <c r="A529" s="43"/>
      <c r="B529" s="44"/>
      <c r="C529" s="44"/>
      <c r="D529" s="45"/>
      <c r="E529" s="46">
        <f>SUM(E518:E528)</f>
        <v>0</v>
      </c>
      <c r="F529" s="46">
        <f>SUM(F518:F528)</f>
        <v>0</v>
      </c>
      <c r="G529" s="46">
        <f>SUM(G518:G528)</f>
        <v>0</v>
      </c>
    </row>
    <row r="530" spans="1:7" ht="15.75" thickTop="1" x14ac:dyDescent="0.25">
      <c r="A530" s="109">
        <f>A516+1</f>
        <v>37</v>
      </c>
      <c r="B530" s="153" t="s">
        <v>85</v>
      </c>
      <c r="C530" s="154"/>
      <c r="D530" s="136"/>
      <c r="E530" s="137"/>
      <c r="F530" s="137"/>
      <c r="G530" s="138"/>
    </row>
    <row r="531" spans="1:7" x14ac:dyDescent="0.2">
      <c r="A531" s="4" t="s">
        <v>12</v>
      </c>
      <c r="B531" s="4" t="s">
        <v>13</v>
      </c>
      <c r="C531" s="5" t="s">
        <v>14</v>
      </c>
      <c r="D531" s="15" t="s">
        <v>9</v>
      </c>
      <c r="E531" s="21" t="s">
        <v>10</v>
      </c>
      <c r="F531" s="22" t="s">
        <v>8</v>
      </c>
      <c r="G531" s="22" t="s">
        <v>4</v>
      </c>
    </row>
    <row r="532" spans="1:7" ht="24" x14ac:dyDescent="0.2">
      <c r="A532" s="10" t="str">
        <f t="shared" ref="A532:A542" si="70">A518</f>
        <v>Ground (cricket, football, soccer pitch etc)</v>
      </c>
      <c r="B532" s="9"/>
      <c r="C532" s="9"/>
      <c r="D532" s="9"/>
      <c r="E532" s="9"/>
      <c r="F532" s="9"/>
      <c r="G532" s="25">
        <f t="shared" ref="G532:G542" si="71">SUM(E532:F532)</f>
        <v>0</v>
      </c>
    </row>
    <row r="533" spans="1:7" x14ac:dyDescent="0.2">
      <c r="A533" s="10" t="str">
        <f t="shared" si="70"/>
        <v>Irrigation system</v>
      </c>
      <c r="B533" s="9"/>
      <c r="C533" s="9"/>
      <c r="D533" s="9"/>
      <c r="E533" s="9"/>
      <c r="F533" s="9"/>
      <c r="G533" s="25">
        <f t="shared" si="71"/>
        <v>0</v>
      </c>
    </row>
    <row r="534" spans="1:7" x14ac:dyDescent="0.2">
      <c r="A534" s="10" t="str">
        <f t="shared" si="70"/>
        <v>Cricket Nets</v>
      </c>
      <c r="B534" s="9"/>
      <c r="C534" s="9"/>
      <c r="D534" s="9"/>
      <c r="E534" s="9"/>
      <c r="F534" s="9"/>
      <c r="G534" s="25">
        <f t="shared" si="71"/>
        <v>0</v>
      </c>
    </row>
    <row r="535" spans="1:7" x14ac:dyDescent="0.2">
      <c r="A535" s="10" t="str">
        <f t="shared" si="70"/>
        <v>Cricket pitches</v>
      </c>
      <c r="B535" s="9"/>
      <c r="C535" s="9"/>
      <c r="D535" s="9"/>
      <c r="E535" s="9"/>
      <c r="F535" s="9"/>
      <c r="G535" s="25">
        <f t="shared" si="71"/>
        <v>0</v>
      </c>
    </row>
    <row r="536" spans="1:7" x14ac:dyDescent="0.2">
      <c r="A536" s="10" t="str">
        <f t="shared" si="70"/>
        <v>Light Towers</v>
      </c>
      <c r="B536" s="9"/>
      <c r="C536" s="9"/>
      <c r="D536" s="9"/>
      <c r="E536" s="9"/>
      <c r="F536" s="9"/>
      <c r="G536" s="25">
        <f t="shared" si="71"/>
        <v>0</v>
      </c>
    </row>
    <row r="537" spans="1:7" x14ac:dyDescent="0.2">
      <c r="A537" s="10" t="str">
        <f t="shared" si="70"/>
        <v>Fences</v>
      </c>
      <c r="B537" s="9"/>
      <c r="C537" s="9"/>
      <c r="D537" s="9"/>
      <c r="E537" s="9"/>
      <c r="F537" s="9"/>
      <c r="G537" s="25">
        <f t="shared" si="71"/>
        <v>0</v>
      </c>
    </row>
    <row r="538" spans="1:7" x14ac:dyDescent="0.2">
      <c r="A538" s="10" t="str">
        <f t="shared" si="70"/>
        <v>Score Board</v>
      </c>
      <c r="B538" s="9"/>
      <c r="C538" s="9"/>
      <c r="D538" s="9"/>
      <c r="E538" s="9"/>
      <c r="F538" s="9"/>
      <c r="G538" s="25">
        <f t="shared" si="71"/>
        <v>0</v>
      </c>
    </row>
    <row r="539" spans="1:7" x14ac:dyDescent="0.2">
      <c r="A539" s="10" t="str">
        <f t="shared" si="70"/>
        <v>Carparking</v>
      </c>
      <c r="B539" s="9"/>
      <c r="C539" s="9"/>
      <c r="D539" s="9"/>
      <c r="E539" s="9"/>
      <c r="F539" s="9"/>
      <c r="G539" s="25">
        <f t="shared" si="71"/>
        <v>0</v>
      </c>
    </row>
    <row r="540" spans="1:7" x14ac:dyDescent="0.2">
      <c r="A540" s="10" t="str">
        <f t="shared" si="70"/>
        <v>Surrounding vegetation</v>
      </c>
      <c r="B540" s="9"/>
      <c r="C540" s="9"/>
      <c r="D540" s="9"/>
      <c r="E540" s="9"/>
      <c r="F540" s="9"/>
      <c r="G540" s="25">
        <f t="shared" si="71"/>
        <v>0</v>
      </c>
    </row>
    <row r="541" spans="1:7" x14ac:dyDescent="0.2">
      <c r="A541" s="10" t="str">
        <f t="shared" si="70"/>
        <v>Carpark</v>
      </c>
      <c r="B541" s="9"/>
      <c r="C541" s="9"/>
      <c r="D541" s="9"/>
      <c r="E541" s="9"/>
      <c r="F541" s="9"/>
      <c r="G541" s="25">
        <f t="shared" si="71"/>
        <v>0</v>
      </c>
    </row>
    <row r="542" spans="1:7" x14ac:dyDescent="0.2">
      <c r="A542" s="10" t="str">
        <f t="shared" si="70"/>
        <v>Other??</v>
      </c>
      <c r="B542" s="9"/>
      <c r="C542" s="36" t="s">
        <v>454</v>
      </c>
      <c r="D542" s="9"/>
      <c r="E542" s="9"/>
      <c r="F542" s="9"/>
      <c r="G542" s="25">
        <f t="shared" si="71"/>
        <v>0</v>
      </c>
    </row>
    <row r="543" spans="1:7" ht="15.75" thickBot="1" x14ac:dyDescent="0.25">
      <c r="A543" s="43"/>
      <c r="B543" s="44"/>
      <c r="C543" s="44"/>
      <c r="D543" s="45"/>
      <c r="E543" s="46">
        <f>SUM(E532:E542)</f>
        <v>0</v>
      </c>
      <c r="F543" s="46">
        <f>SUM(F532:F542)</f>
        <v>0</v>
      </c>
      <c r="G543" s="46">
        <f>SUM(G532:G542)</f>
        <v>0</v>
      </c>
    </row>
    <row r="544" spans="1:7" ht="15.75" thickTop="1" x14ac:dyDescent="0.25">
      <c r="A544" s="109">
        <f>A530+1</f>
        <v>38</v>
      </c>
      <c r="B544" s="149" t="s">
        <v>86</v>
      </c>
      <c r="C544" s="150"/>
      <c r="D544" s="136"/>
      <c r="E544" s="137"/>
      <c r="F544" s="137"/>
      <c r="G544" s="138"/>
    </row>
    <row r="545" spans="1:7" x14ac:dyDescent="0.2">
      <c r="A545" s="4" t="s">
        <v>12</v>
      </c>
      <c r="B545" s="4" t="s">
        <v>13</v>
      </c>
      <c r="C545" s="5" t="s">
        <v>14</v>
      </c>
      <c r="D545" s="15" t="s">
        <v>9</v>
      </c>
      <c r="E545" s="21" t="s">
        <v>10</v>
      </c>
      <c r="F545" s="22" t="s">
        <v>8</v>
      </c>
      <c r="G545" s="22" t="s">
        <v>4</v>
      </c>
    </row>
    <row r="546" spans="1:7" ht="24" x14ac:dyDescent="0.2">
      <c r="A546" s="10" t="str">
        <f t="shared" ref="A546:A556" si="72">A336</f>
        <v>Ground (cricket, football, soccer pitch etc)</v>
      </c>
      <c r="B546" s="9"/>
      <c r="C546" s="36"/>
      <c r="D546" s="38"/>
      <c r="E546" s="23"/>
      <c r="F546" s="24"/>
      <c r="G546" s="25">
        <f t="shared" ref="G546:G556" si="73">SUM(E546:F546)</f>
        <v>0</v>
      </c>
    </row>
    <row r="547" spans="1:7" x14ac:dyDescent="0.2">
      <c r="A547" s="10" t="str">
        <f t="shared" si="72"/>
        <v>Irrigation system</v>
      </c>
      <c r="B547" s="9"/>
      <c r="C547" s="36"/>
      <c r="D547" s="38"/>
      <c r="E547" s="23"/>
      <c r="F547" s="24"/>
      <c r="G547" s="25">
        <f t="shared" si="73"/>
        <v>0</v>
      </c>
    </row>
    <row r="548" spans="1:7" x14ac:dyDescent="0.2">
      <c r="A548" s="10" t="str">
        <f t="shared" si="72"/>
        <v>Cricket Nets</v>
      </c>
      <c r="B548" s="9"/>
      <c r="C548" s="36"/>
      <c r="D548" s="38"/>
      <c r="E548" s="23"/>
      <c r="F548" s="24"/>
      <c r="G548" s="25">
        <f t="shared" si="73"/>
        <v>0</v>
      </c>
    </row>
    <row r="549" spans="1:7" x14ac:dyDescent="0.2">
      <c r="A549" s="10" t="str">
        <f t="shared" si="72"/>
        <v>Cricket pitches</v>
      </c>
      <c r="B549" s="9"/>
      <c r="C549" s="36"/>
      <c r="D549" s="38"/>
      <c r="E549" s="23"/>
      <c r="F549" s="24"/>
      <c r="G549" s="25">
        <f t="shared" si="73"/>
        <v>0</v>
      </c>
    </row>
    <row r="550" spans="1:7" x14ac:dyDescent="0.2">
      <c r="A550" s="10" t="str">
        <f t="shared" si="72"/>
        <v>Light Towers</v>
      </c>
      <c r="B550" s="9"/>
      <c r="C550" s="36"/>
      <c r="D550" s="38"/>
      <c r="E550" s="23"/>
      <c r="F550" s="24"/>
      <c r="G550" s="25">
        <f t="shared" si="73"/>
        <v>0</v>
      </c>
    </row>
    <row r="551" spans="1:7" x14ac:dyDescent="0.2">
      <c r="A551" s="10" t="str">
        <f t="shared" si="72"/>
        <v>Fences</v>
      </c>
      <c r="B551" s="9"/>
      <c r="C551" s="36"/>
      <c r="D551" s="38"/>
      <c r="E551" s="23"/>
      <c r="F551" s="24"/>
      <c r="G551" s="25">
        <f t="shared" si="73"/>
        <v>0</v>
      </c>
    </row>
    <row r="552" spans="1:7" x14ac:dyDescent="0.2">
      <c r="A552" s="10" t="str">
        <f t="shared" si="72"/>
        <v>Score Board</v>
      </c>
      <c r="B552" s="9"/>
      <c r="C552" s="36"/>
      <c r="D552" s="38"/>
      <c r="E552" s="23"/>
      <c r="F552" s="24"/>
      <c r="G552" s="25">
        <f t="shared" si="73"/>
        <v>0</v>
      </c>
    </row>
    <row r="553" spans="1:7" x14ac:dyDescent="0.2">
      <c r="A553" s="10" t="str">
        <f t="shared" si="72"/>
        <v>Carparking</v>
      </c>
      <c r="B553" s="9"/>
      <c r="C553" s="36"/>
      <c r="D553" s="38"/>
      <c r="E553" s="23"/>
      <c r="F553" s="24"/>
      <c r="G553" s="25">
        <f t="shared" si="73"/>
        <v>0</v>
      </c>
    </row>
    <row r="554" spans="1:7" x14ac:dyDescent="0.2">
      <c r="A554" s="10" t="str">
        <f t="shared" si="72"/>
        <v>Surrounding vegetation</v>
      </c>
      <c r="B554" s="9"/>
      <c r="C554" s="36"/>
      <c r="D554" s="38"/>
      <c r="E554" s="23"/>
      <c r="F554" s="24"/>
      <c r="G554" s="25">
        <f t="shared" si="73"/>
        <v>0</v>
      </c>
    </row>
    <row r="555" spans="1:7" x14ac:dyDescent="0.2">
      <c r="A555" s="10" t="str">
        <f t="shared" si="72"/>
        <v>Carpark</v>
      </c>
      <c r="B555" s="9"/>
      <c r="C555" s="36"/>
      <c r="D555" s="38"/>
      <c r="E555" s="23"/>
      <c r="F555" s="24"/>
      <c r="G555" s="25">
        <f t="shared" si="73"/>
        <v>0</v>
      </c>
    </row>
    <row r="556" spans="1:7" x14ac:dyDescent="0.2">
      <c r="A556" s="10" t="str">
        <f t="shared" si="72"/>
        <v>Other??</v>
      </c>
      <c r="B556" s="9"/>
      <c r="C556" s="36" t="s">
        <v>454</v>
      </c>
      <c r="D556" s="38"/>
      <c r="E556" s="23"/>
      <c r="F556" s="24"/>
      <c r="G556" s="25">
        <f t="shared" si="73"/>
        <v>0</v>
      </c>
    </row>
    <row r="557" spans="1:7" ht="15.75" thickBot="1" x14ac:dyDescent="0.25">
      <c r="A557" s="43"/>
      <c r="B557" s="44"/>
      <c r="C557" s="44"/>
      <c r="D557" s="45"/>
      <c r="E557" s="46">
        <f>SUM(E546:E556)</f>
        <v>0</v>
      </c>
      <c r="F557" s="46">
        <f>SUM(F546:F556)</f>
        <v>0</v>
      </c>
      <c r="G557" s="46">
        <f>SUM(G546:G556)</f>
        <v>0</v>
      </c>
    </row>
    <row r="558" spans="1:7" ht="15.75" thickTop="1" x14ac:dyDescent="0.25">
      <c r="A558" s="109">
        <f>A544+1</f>
        <v>39</v>
      </c>
      <c r="B558" s="153" t="s">
        <v>87</v>
      </c>
      <c r="C558" s="154"/>
      <c r="D558" s="136"/>
      <c r="E558" s="137"/>
      <c r="F558" s="137"/>
      <c r="G558" s="138"/>
    </row>
    <row r="559" spans="1:7" x14ac:dyDescent="0.2">
      <c r="A559" s="4" t="s">
        <v>12</v>
      </c>
      <c r="B559" s="4" t="s">
        <v>13</v>
      </c>
      <c r="C559" s="5" t="s">
        <v>14</v>
      </c>
      <c r="D559" s="15" t="s">
        <v>9</v>
      </c>
      <c r="E559" s="21" t="s">
        <v>10</v>
      </c>
      <c r="F559" s="22" t="s">
        <v>8</v>
      </c>
      <c r="G559" s="22" t="s">
        <v>4</v>
      </c>
    </row>
    <row r="560" spans="1:7" ht="24" x14ac:dyDescent="0.2">
      <c r="A560" s="10" t="str">
        <f t="shared" ref="A560:A570" si="74">A546</f>
        <v>Ground (cricket, football, soccer pitch etc)</v>
      </c>
      <c r="B560" s="9"/>
      <c r="C560" s="9"/>
      <c r="D560" s="9"/>
      <c r="E560" s="9"/>
      <c r="F560" s="9"/>
      <c r="G560" s="25">
        <f t="shared" ref="G560:G570" si="75">SUM(E560:F560)</f>
        <v>0</v>
      </c>
    </row>
    <row r="561" spans="1:7" x14ac:dyDescent="0.2">
      <c r="A561" s="10" t="str">
        <f t="shared" si="74"/>
        <v>Irrigation system</v>
      </c>
      <c r="B561" s="9"/>
      <c r="C561" s="9"/>
      <c r="D561" s="9"/>
      <c r="E561" s="9"/>
      <c r="F561" s="9"/>
      <c r="G561" s="25">
        <f t="shared" si="75"/>
        <v>0</v>
      </c>
    </row>
    <row r="562" spans="1:7" x14ac:dyDescent="0.2">
      <c r="A562" s="10" t="str">
        <f t="shared" si="74"/>
        <v>Cricket Nets</v>
      </c>
      <c r="B562" s="9"/>
      <c r="C562" s="9"/>
      <c r="D562" s="9"/>
      <c r="E562" s="9"/>
      <c r="F562" s="9"/>
      <c r="G562" s="25">
        <f t="shared" si="75"/>
        <v>0</v>
      </c>
    </row>
    <row r="563" spans="1:7" x14ac:dyDescent="0.2">
      <c r="A563" s="10" t="str">
        <f t="shared" si="74"/>
        <v>Cricket pitches</v>
      </c>
      <c r="B563" s="9"/>
      <c r="C563" s="9"/>
      <c r="D563" s="9"/>
      <c r="E563" s="9"/>
      <c r="F563" s="9"/>
      <c r="G563" s="25">
        <f t="shared" si="75"/>
        <v>0</v>
      </c>
    </row>
    <row r="564" spans="1:7" x14ac:dyDescent="0.2">
      <c r="A564" s="10" t="str">
        <f t="shared" si="74"/>
        <v>Light Towers</v>
      </c>
      <c r="B564" s="9"/>
      <c r="C564" s="9"/>
      <c r="D564" s="9"/>
      <c r="E564" s="9"/>
      <c r="F564" s="9"/>
      <c r="G564" s="25">
        <f t="shared" si="75"/>
        <v>0</v>
      </c>
    </row>
    <row r="565" spans="1:7" x14ac:dyDescent="0.2">
      <c r="A565" s="10" t="str">
        <f t="shared" si="74"/>
        <v>Fences</v>
      </c>
      <c r="B565" s="9"/>
      <c r="C565" s="9"/>
      <c r="D565" s="9"/>
      <c r="E565" s="9"/>
      <c r="F565" s="9"/>
      <c r="G565" s="25">
        <f t="shared" si="75"/>
        <v>0</v>
      </c>
    </row>
    <row r="566" spans="1:7" x14ac:dyDescent="0.2">
      <c r="A566" s="10" t="str">
        <f t="shared" si="74"/>
        <v>Score Board</v>
      </c>
      <c r="B566" s="9"/>
      <c r="C566" s="9"/>
      <c r="D566" s="9"/>
      <c r="E566" s="9"/>
      <c r="F566" s="9"/>
      <c r="G566" s="25">
        <f t="shared" si="75"/>
        <v>0</v>
      </c>
    </row>
    <row r="567" spans="1:7" x14ac:dyDescent="0.2">
      <c r="A567" s="10" t="str">
        <f t="shared" si="74"/>
        <v>Carparking</v>
      </c>
      <c r="B567" s="9"/>
      <c r="C567" s="9"/>
      <c r="D567" s="9"/>
      <c r="E567" s="9"/>
      <c r="F567" s="9"/>
      <c r="G567" s="25">
        <f t="shared" si="75"/>
        <v>0</v>
      </c>
    </row>
    <row r="568" spans="1:7" x14ac:dyDescent="0.2">
      <c r="A568" s="10" t="str">
        <f t="shared" si="74"/>
        <v>Surrounding vegetation</v>
      </c>
      <c r="B568" s="9"/>
      <c r="C568" s="9"/>
      <c r="D568" s="9"/>
      <c r="E568" s="9"/>
      <c r="F568" s="9"/>
      <c r="G568" s="25">
        <f t="shared" si="75"/>
        <v>0</v>
      </c>
    </row>
    <row r="569" spans="1:7" x14ac:dyDescent="0.2">
      <c r="A569" s="10" t="str">
        <f t="shared" si="74"/>
        <v>Carpark</v>
      </c>
      <c r="B569" s="9"/>
      <c r="C569" s="9"/>
      <c r="D569" s="9"/>
      <c r="E569" s="9"/>
      <c r="F569" s="9"/>
      <c r="G569" s="25">
        <f t="shared" si="75"/>
        <v>0</v>
      </c>
    </row>
    <row r="570" spans="1:7" x14ac:dyDescent="0.2">
      <c r="A570" s="10" t="str">
        <f t="shared" si="74"/>
        <v>Other??</v>
      </c>
      <c r="B570" s="9"/>
      <c r="C570" s="36" t="s">
        <v>454</v>
      </c>
      <c r="D570" s="9"/>
      <c r="E570" s="9"/>
      <c r="F570" s="9"/>
      <c r="G570" s="25">
        <f t="shared" si="75"/>
        <v>0</v>
      </c>
    </row>
    <row r="571" spans="1:7" ht="15.75" thickBot="1" x14ac:dyDescent="0.25">
      <c r="A571" s="43"/>
      <c r="B571" s="44"/>
      <c r="C571" s="44"/>
      <c r="D571" s="45"/>
      <c r="E571" s="46">
        <f>SUM(E560:E570)</f>
        <v>0</v>
      </c>
      <c r="F571" s="46">
        <f>SUM(F560:F570)</f>
        <v>0</v>
      </c>
      <c r="G571" s="46">
        <f>SUM(G560:G570)</f>
        <v>0</v>
      </c>
    </row>
    <row r="572" spans="1:7" ht="15.75" thickTop="1" x14ac:dyDescent="0.25">
      <c r="A572" s="109">
        <f>A558+1</f>
        <v>40</v>
      </c>
      <c r="B572" s="149" t="s">
        <v>88</v>
      </c>
      <c r="C572" s="150"/>
      <c r="D572" s="136"/>
      <c r="E572" s="137"/>
      <c r="F572" s="137"/>
      <c r="G572" s="138"/>
    </row>
    <row r="573" spans="1:7" x14ac:dyDescent="0.2">
      <c r="A573" s="4" t="s">
        <v>12</v>
      </c>
      <c r="B573" s="4" t="s">
        <v>13</v>
      </c>
      <c r="C573" s="5" t="s">
        <v>14</v>
      </c>
      <c r="D573" s="15" t="s">
        <v>9</v>
      </c>
      <c r="E573" s="21" t="s">
        <v>10</v>
      </c>
      <c r="F573" s="22" t="s">
        <v>8</v>
      </c>
      <c r="G573" s="22" t="s">
        <v>4</v>
      </c>
    </row>
    <row r="574" spans="1:7" ht="24" x14ac:dyDescent="0.2">
      <c r="A574" s="10" t="str">
        <f t="shared" ref="A574:A584" si="76">A364</f>
        <v>Ground (cricket, football, soccer pitch etc)</v>
      </c>
      <c r="B574" s="9"/>
      <c r="C574" s="36"/>
      <c r="D574" s="38"/>
      <c r="E574" s="23"/>
      <c r="F574" s="24"/>
      <c r="G574" s="25">
        <f t="shared" ref="G574:G584" si="77">SUM(E574:F574)</f>
        <v>0</v>
      </c>
    </row>
    <row r="575" spans="1:7" x14ac:dyDescent="0.2">
      <c r="A575" s="10" t="str">
        <f t="shared" si="76"/>
        <v>Irrigation system</v>
      </c>
      <c r="B575" s="9"/>
      <c r="C575" s="36"/>
      <c r="D575" s="38"/>
      <c r="E575" s="23"/>
      <c r="F575" s="24"/>
      <c r="G575" s="25">
        <f t="shared" si="77"/>
        <v>0</v>
      </c>
    </row>
    <row r="576" spans="1:7" x14ac:dyDescent="0.2">
      <c r="A576" s="10" t="str">
        <f t="shared" si="76"/>
        <v>Cricket Nets</v>
      </c>
      <c r="B576" s="9"/>
      <c r="C576" s="36"/>
      <c r="D576" s="38"/>
      <c r="E576" s="23"/>
      <c r="F576" s="24"/>
      <c r="G576" s="25">
        <f t="shared" si="77"/>
        <v>0</v>
      </c>
    </row>
    <row r="577" spans="1:7" x14ac:dyDescent="0.2">
      <c r="A577" s="10" t="str">
        <f t="shared" si="76"/>
        <v>Cricket pitches</v>
      </c>
      <c r="B577" s="9"/>
      <c r="C577" s="36"/>
      <c r="D577" s="38"/>
      <c r="E577" s="23"/>
      <c r="F577" s="24"/>
      <c r="G577" s="25">
        <f t="shared" si="77"/>
        <v>0</v>
      </c>
    </row>
    <row r="578" spans="1:7" x14ac:dyDescent="0.2">
      <c r="A578" s="10" t="str">
        <f t="shared" si="76"/>
        <v>Light Towers</v>
      </c>
      <c r="B578" s="9"/>
      <c r="C578" s="36"/>
      <c r="D578" s="38"/>
      <c r="E578" s="23"/>
      <c r="F578" s="24"/>
      <c r="G578" s="25">
        <f t="shared" si="77"/>
        <v>0</v>
      </c>
    </row>
    <row r="579" spans="1:7" x14ac:dyDescent="0.2">
      <c r="A579" s="10" t="str">
        <f t="shared" si="76"/>
        <v>Fences</v>
      </c>
      <c r="B579" s="9"/>
      <c r="C579" s="36"/>
      <c r="D579" s="38"/>
      <c r="E579" s="23"/>
      <c r="F579" s="24"/>
      <c r="G579" s="25">
        <f t="shared" si="77"/>
        <v>0</v>
      </c>
    </row>
    <row r="580" spans="1:7" x14ac:dyDescent="0.2">
      <c r="A580" s="10" t="str">
        <f t="shared" si="76"/>
        <v>Score Board</v>
      </c>
      <c r="B580" s="9"/>
      <c r="C580" s="36"/>
      <c r="D580" s="38"/>
      <c r="E580" s="23"/>
      <c r="F580" s="24"/>
      <c r="G580" s="25">
        <f t="shared" si="77"/>
        <v>0</v>
      </c>
    </row>
    <row r="581" spans="1:7" x14ac:dyDescent="0.2">
      <c r="A581" s="10" t="str">
        <f t="shared" si="76"/>
        <v>Carparking</v>
      </c>
      <c r="B581" s="9"/>
      <c r="C581" s="36"/>
      <c r="D581" s="38"/>
      <c r="E581" s="23"/>
      <c r="F581" s="24"/>
      <c r="G581" s="25">
        <f t="shared" si="77"/>
        <v>0</v>
      </c>
    </row>
    <row r="582" spans="1:7" x14ac:dyDescent="0.2">
      <c r="A582" s="10" t="str">
        <f t="shared" si="76"/>
        <v>Surrounding vegetation</v>
      </c>
      <c r="B582" s="9"/>
      <c r="C582" s="36"/>
      <c r="D582" s="38"/>
      <c r="E582" s="23"/>
      <c r="F582" s="24"/>
      <c r="G582" s="25">
        <f t="shared" si="77"/>
        <v>0</v>
      </c>
    </row>
    <row r="583" spans="1:7" x14ac:dyDescent="0.2">
      <c r="A583" s="10" t="str">
        <f t="shared" si="76"/>
        <v>Carpark</v>
      </c>
      <c r="B583" s="9"/>
      <c r="C583" s="36"/>
      <c r="D583" s="38"/>
      <c r="E583" s="23"/>
      <c r="F583" s="24"/>
      <c r="G583" s="25">
        <f t="shared" si="77"/>
        <v>0</v>
      </c>
    </row>
    <row r="584" spans="1:7" x14ac:dyDescent="0.2">
      <c r="A584" s="10" t="str">
        <f t="shared" si="76"/>
        <v>Other??</v>
      </c>
      <c r="B584" s="9"/>
      <c r="C584" s="36" t="s">
        <v>454</v>
      </c>
      <c r="D584" s="38"/>
      <c r="E584" s="23"/>
      <c r="F584" s="24"/>
      <c r="G584" s="25">
        <f t="shared" si="77"/>
        <v>0</v>
      </c>
    </row>
    <row r="585" spans="1:7" ht="15.75" thickBot="1" x14ac:dyDescent="0.25">
      <c r="A585" s="43"/>
      <c r="B585" s="44"/>
      <c r="C585" s="44"/>
      <c r="D585" s="45"/>
      <c r="E585" s="46">
        <f>SUM(E574:E584)</f>
        <v>0</v>
      </c>
      <c r="F585" s="46">
        <f>SUM(F574:F584)</f>
        <v>0</v>
      </c>
      <c r="G585" s="46">
        <f>SUM(G574:G584)</f>
        <v>0</v>
      </c>
    </row>
    <row r="586" spans="1:7" ht="15.75" thickTop="1" x14ac:dyDescent="0.25">
      <c r="A586" s="109">
        <f>A572+1</f>
        <v>41</v>
      </c>
      <c r="B586" s="153" t="s">
        <v>89</v>
      </c>
      <c r="C586" s="154"/>
      <c r="D586" s="136"/>
      <c r="E586" s="137"/>
      <c r="F586" s="137"/>
      <c r="G586" s="138"/>
    </row>
    <row r="587" spans="1:7" x14ac:dyDescent="0.2">
      <c r="A587" s="4" t="s">
        <v>12</v>
      </c>
      <c r="B587" s="4" t="s">
        <v>13</v>
      </c>
      <c r="C587" s="5" t="s">
        <v>14</v>
      </c>
      <c r="D587" s="15" t="s">
        <v>9</v>
      </c>
      <c r="E587" s="21" t="s">
        <v>10</v>
      </c>
      <c r="F587" s="22" t="s">
        <v>8</v>
      </c>
      <c r="G587" s="22" t="s">
        <v>4</v>
      </c>
    </row>
    <row r="588" spans="1:7" ht="24" x14ac:dyDescent="0.2">
      <c r="A588" s="10" t="str">
        <f t="shared" ref="A588:A598" si="78">A574</f>
        <v>Ground (cricket, football, soccer pitch etc)</v>
      </c>
      <c r="B588" s="9"/>
      <c r="C588" s="9"/>
      <c r="D588" s="9"/>
      <c r="E588" s="9"/>
      <c r="F588" s="9"/>
      <c r="G588" s="25">
        <f t="shared" ref="G588:G598" si="79">SUM(E588:F588)</f>
        <v>0</v>
      </c>
    </row>
    <row r="589" spans="1:7" x14ac:dyDescent="0.2">
      <c r="A589" s="10" t="str">
        <f t="shared" si="78"/>
        <v>Irrigation system</v>
      </c>
      <c r="B589" s="9"/>
      <c r="C589" s="9"/>
      <c r="D589" s="9"/>
      <c r="E589" s="9"/>
      <c r="F589" s="9"/>
      <c r="G589" s="25">
        <f t="shared" si="79"/>
        <v>0</v>
      </c>
    </row>
    <row r="590" spans="1:7" x14ac:dyDescent="0.2">
      <c r="A590" s="10" t="str">
        <f t="shared" si="78"/>
        <v>Cricket Nets</v>
      </c>
      <c r="B590" s="9"/>
      <c r="C590" s="9"/>
      <c r="D590" s="9"/>
      <c r="E590" s="9"/>
      <c r="F590" s="9"/>
      <c r="G590" s="25">
        <f t="shared" si="79"/>
        <v>0</v>
      </c>
    </row>
    <row r="591" spans="1:7" x14ac:dyDescent="0.2">
      <c r="A591" s="10" t="str">
        <f t="shared" si="78"/>
        <v>Cricket pitches</v>
      </c>
      <c r="B591" s="9"/>
      <c r="C591" s="9"/>
      <c r="D591" s="9"/>
      <c r="E591" s="9"/>
      <c r="F591" s="9"/>
      <c r="G591" s="25">
        <f t="shared" si="79"/>
        <v>0</v>
      </c>
    </row>
    <row r="592" spans="1:7" x14ac:dyDescent="0.2">
      <c r="A592" s="10" t="str">
        <f t="shared" si="78"/>
        <v>Light Towers</v>
      </c>
      <c r="B592" s="9"/>
      <c r="C592" s="9"/>
      <c r="D592" s="9"/>
      <c r="E592" s="9"/>
      <c r="F592" s="9"/>
      <c r="G592" s="25">
        <f t="shared" si="79"/>
        <v>0</v>
      </c>
    </row>
    <row r="593" spans="1:7" x14ac:dyDescent="0.2">
      <c r="A593" s="10" t="str">
        <f t="shared" si="78"/>
        <v>Fences</v>
      </c>
      <c r="B593" s="9"/>
      <c r="C593" s="9"/>
      <c r="D593" s="9"/>
      <c r="E593" s="9"/>
      <c r="F593" s="9"/>
      <c r="G593" s="25">
        <f t="shared" si="79"/>
        <v>0</v>
      </c>
    </row>
    <row r="594" spans="1:7" x14ac:dyDescent="0.2">
      <c r="A594" s="10" t="str">
        <f t="shared" si="78"/>
        <v>Score Board</v>
      </c>
      <c r="B594" s="9"/>
      <c r="C594" s="9"/>
      <c r="D594" s="9"/>
      <c r="E594" s="9"/>
      <c r="F594" s="9"/>
      <c r="G594" s="25">
        <f t="shared" si="79"/>
        <v>0</v>
      </c>
    </row>
    <row r="595" spans="1:7" x14ac:dyDescent="0.2">
      <c r="A595" s="10" t="str">
        <f t="shared" si="78"/>
        <v>Carparking</v>
      </c>
      <c r="B595" s="9"/>
      <c r="C595" s="9"/>
      <c r="D595" s="9"/>
      <c r="E595" s="9"/>
      <c r="F595" s="9"/>
      <c r="G595" s="25">
        <f t="shared" si="79"/>
        <v>0</v>
      </c>
    </row>
    <row r="596" spans="1:7" x14ac:dyDescent="0.2">
      <c r="A596" s="10" t="str">
        <f t="shared" si="78"/>
        <v>Surrounding vegetation</v>
      </c>
      <c r="B596" s="9"/>
      <c r="C596" s="9"/>
      <c r="D596" s="9"/>
      <c r="E596" s="9"/>
      <c r="F596" s="9"/>
      <c r="G596" s="25">
        <f t="shared" si="79"/>
        <v>0</v>
      </c>
    </row>
    <row r="597" spans="1:7" x14ac:dyDescent="0.2">
      <c r="A597" s="10" t="str">
        <f t="shared" si="78"/>
        <v>Carpark</v>
      </c>
      <c r="B597" s="9"/>
      <c r="C597" s="9"/>
      <c r="D597" s="9"/>
      <c r="E597" s="9"/>
      <c r="F597" s="9"/>
      <c r="G597" s="25">
        <f t="shared" si="79"/>
        <v>0</v>
      </c>
    </row>
    <row r="598" spans="1:7" x14ac:dyDescent="0.2">
      <c r="A598" s="10" t="str">
        <f t="shared" si="78"/>
        <v>Other??</v>
      </c>
      <c r="B598" s="9"/>
      <c r="C598" s="36" t="s">
        <v>454</v>
      </c>
      <c r="D598" s="9"/>
      <c r="E598" s="9"/>
      <c r="F598" s="9"/>
      <c r="G598" s="25">
        <f t="shared" si="79"/>
        <v>0</v>
      </c>
    </row>
    <row r="599" spans="1:7" ht="15.75" thickBot="1" x14ac:dyDescent="0.25">
      <c r="A599" s="43"/>
      <c r="B599" s="44"/>
      <c r="C599" s="44"/>
      <c r="D599" s="45"/>
      <c r="E599" s="46">
        <f>SUM(E588:E598)</f>
        <v>0</v>
      </c>
      <c r="F599" s="46">
        <f>SUM(F588:F598)</f>
        <v>0</v>
      </c>
      <c r="G599" s="46">
        <f>SUM(G588:G598)</f>
        <v>0</v>
      </c>
    </row>
    <row r="600" spans="1:7" ht="15.75" thickTop="1" x14ac:dyDescent="0.25">
      <c r="A600" s="109">
        <f>A586+1</f>
        <v>42</v>
      </c>
      <c r="B600" s="149" t="s">
        <v>90</v>
      </c>
      <c r="C600" s="150"/>
      <c r="D600" s="136"/>
      <c r="E600" s="137"/>
      <c r="F600" s="137"/>
      <c r="G600" s="138"/>
    </row>
    <row r="601" spans="1:7" x14ac:dyDescent="0.2">
      <c r="A601" s="4" t="s">
        <v>12</v>
      </c>
      <c r="B601" s="4" t="s">
        <v>13</v>
      </c>
      <c r="C601" s="5" t="s">
        <v>14</v>
      </c>
      <c r="D601" s="15" t="s">
        <v>9</v>
      </c>
      <c r="E601" s="21" t="s">
        <v>10</v>
      </c>
      <c r="F601" s="22" t="s">
        <v>8</v>
      </c>
      <c r="G601" s="22" t="s">
        <v>4</v>
      </c>
    </row>
    <row r="602" spans="1:7" ht="24" x14ac:dyDescent="0.2">
      <c r="A602" s="10" t="str">
        <f t="shared" ref="A602:A612" si="80">A392</f>
        <v>Ground (cricket, football, soccer pitch etc)</v>
      </c>
      <c r="B602" s="9"/>
      <c r="C602" s="36" t="s">
        <v>455</v>
      </c>
      <c r="D602" s="38" t="s">
        <v>162</v>
      </c>
      <c r="E602" s="23"/>
      <c r="F602" s="24">
        <v>1000000</v>
      </c>
      <c r="G602" s="25">
        <f t="shared" ref="G602:G612" si="81">SUM(E602:F602)</f>
        <v>1000000</v>
      </c>
    </row>
    <row r="603" spans="1:7" x14ac:dyDescent="0.2">
      <c r="A603" s="10" t="str">
        <f t="shared" si="80"/>
        <v>Irrigation system</v>
      </c>
      <c r="B603" s="9"/>
      <c r="C603" s="36"/>
      <c r="D603" s="38"/>
      <c r="E603" s="23"/>
      <c r="F603" s="24"/>
      <c r="G603" s="25">
        <f t="shared" si="81"/>
        <v>0</v>
      </c>
    </row>
    <row r="604" spans="1:7" x14ac:dyDescent="0.2">
      <c r="A604" s="10" t="str">
        <f t="shared" si="80"/>
        <v>Cricket Nets</v>
      </c>
      <c r="B604" s="9"/>
      <c r="C604" s="36"/>
      <c r="D604" s="38"/>
      <c r="E604" s="23"/>
      <c r="F604" s="24"/>
      <c r="G604" s="25">
        <f t="shared" si="81"/>
        <v>0</v>
      </c>
    </row>
    <row r="605" spans="1:7" x14ac:dyDescent="0.2">
      <c r="A605" s="10" t="str">
        <f t="shared" si="80"/>
        <v>Cricket pitches</v>
      </c>
      <c r="B605" s="9"/>
      <c r="C605" s="36"/>
      <c r="D605" s="38"/>
      <c r="E605" s="23"/>
      <c r="F605" s="24"/>
      <c r="G605" s="25">
        <f t="shared" si="81"/>
        <v>0</v>
      </c>
    </row>
    <row r="606" spans="1:7" x14ac:dyDescent="0.2">
      <c r="A606" s="10" t="str">
        <f t="shared" si="80"/>
        <v>Light Towers</v>
      </c>
      <c r="B606" s="9"/>
      <c r="C606" s="36"/>
      <c r="D606" s="38"/>
      <c r="E606" s="23"/>
      <c r="F606" s="24"/>
      <c r="G606" s="25">
        <f t="shared" si="81"/>
        <v>0</v>
      </c>
    </row>
    <row r="607" spans="1:7" x14ac:dyDescent="0.2">
      <c r="A607" s="10" t="str">
        <f t="shared" si="80"/>
        <v>Fences</v>
      </c>
      <c r="B607" s="9"/>
      <c r="C607" s="36"/>
      <c r="D607" s="38"/>
      <c r="E607" s="23"/>
      <c r="F607" s="24"/>
      <c r="G607" s="25">
        <f t="shared" si="81"/>
        <v>0</v>
      </c>
    </row>
    <row r="608" spans="1:7" x14ac:dyDescent="0.2">
      <c r="A608" s="10" t="str">
        <f t="shared" si="80"/>
        <v>Score Board</v>
      </c>
      <c r="B608" s="9"/>
      <c r="C608" s="36"/>
      <c r="D608" s="38"/>
      <c r="E608" s="23"/>
      <c r="F608" s="24"/>
      <c r="G608" s="25">
        <f t="shared" si="81"/>
        <v>0</v>
      </c>
    </row>
    <row r="609" spans="1:7" x14ac:dyDescent="0.2">
      <c r="A609" s="10" t="str">
        <f t="shared" si="80"/>
        <v>Carparking</v>
      </c>
      <c r="B609" s="9"/>
      <c r="C609" s="36"/>
      <c r="D609" s="38"/>
      <c r="E609" s="23"/>
      <c r="F609" s="24"/>
      <c r="G609" s="25">
        <f t="shared" si="81"/>
        <v>0</v>
      </c>
    </row>
    <row r="610" spans="1:7" x14ac:dyDescent="0.2">
      <c r="A610" s="10" t="str">
        <f t="shared" si="80"/>
        <v>Surrounding vegetation</v>
      </c>
      <c r="B610" s="9"/>
      <c r="C610" s="36"/>
      <c r="D610" s="38"/>
      <c r="E610" s="23"/>
      <c r="F610" s="24"/>
      <c r="G610" s="25">
        <f t="shared" si="81"/>
        <v>0</v>
      </c>
    </row>
    <row r="611" spans="1:7" x14ac:dyDescent="0.2">
      <c r="A611" s="10" t="str">
        <f t="shared" si="80"/>
        <v>Carpark</v>
      </c>
      <c r="B611" s="9"/>
      <c r="C611" s="36"/>
      <c r="D611" s="38"/>
      <c r="E611" s="23"/>
      <c r="F611" s="24"/>
      <c r="G611" s="25">
        <f t="shared" si="81"/>
        <v>0</v>
      </c>
    </row>
    <row r="612" spans="1:7" x14ac:dyDescent="0.2">
      <c r="A612" s="10" t="str">
        <f t="shared" si="80"/>
        <v>Other??</v>
      </c>
      <c r="B612" s="9"/>
      <c r="C612" s="36" t="s">
        <v>454</v>
      </c>
      <c r="D612" s="38"/>
      <c r="E612" s="23"/>
      <c r="F612" s="24"/>
      <c r="G612" s="25">
        <f t="shared" si="81"/>
        <v>0</v>
      </c>
    </row>
    <row r="613" spans="1:7" ht="15.75" thickBot="1" x14ac:dyDescent="0.25">
      <c r="A613" s="43"/>
      <c r="B613" s="44"/>
      <c r="C613" s="44"/>
      <c r="D613" s="45"/>
      <c r="E613" s="46">
        <f>SUM(E602:E612)</f>
        <v>0</v>
      </c>
      <c r="F613" s="46">
        <f>SUM(F602:F612)</f>
        <v>1000000</v>
      </c>
      <c r="G613" s="46">
        <f>SUM(G602:G612)</f>
        <v>1000000</v>
      </c>
    </row>
    <row r="614" spans="1:7" ht="15.75" thickTop="1" x14ac:dyDescent="0.25">
      <c r="A614" s="109">
        <f>A600+1</f>
        <v>43</v>
      </c>
      <c r="B614" s="153" t="s">
        <v>91</v>
      </c>
      <c r="C614" s="154"/>
      <c r="D614" s="136"/>
      <c r="E614" s="137"/>
      <c r="F614" s="137"/>
      <c r="G614" s="138"/>
    </row>
    <row r="615" spans="1:7" x14ac:dyDescent="0.2">
      <c r="A615" s="4" t="s">
        <v>12</v>
      </c>
      <c r="B615" s="4" t="s">
        <v>13</v>
      </c>
      <c r="C615" s="5" t="s">
        <v>14</v>
      </c>
      <c r="D615" s="15" t="s">
        <v>9</v>
      </c>
      <c r="E615" s="21" t="s">
        <v>10</v>
      </c>
      <c r="F615" s="22" t="s">
        <v>8</v>
      </c>
      <c r="G615" s="22" t="s">
        <v>4</v>
      </c>
    </row>
    <row r="616" spans="1:7" ht="24" x14ac:dyDescent="0.2">
      <c r="A616" s="10" t="str">
        <f t="shared" ref="A616:A626" si="82">A602</f>
        <v>Ground (cricket, football, soccer pitch etc)</v>
      </c>
      <c r="B616" s="9"/>
      <c r="C616" s="9"/>
      <c r="D616" s="9"/>
      <c r="E616" s="9"/>
      <c r="F616" s="9"/>
      <c r="G616" s="25">
        <f t="shared" ref="G616:G626" si="83">SUM(E616:F616)</f>
        <v>0</v>
      </c>
    </row>
    <row r="617" spans="1:7" x14ac:dyDescent="0.2">
      <c r="A617" s="10" t="str">
        <f t="shared" si="82"/>
        <v>Irrigation system</v>
      </c>
      <c r="B617" s="9"/>
      <c r="C617" s="9"/>
      <c r="D617" s="9"/>
      <c r="E617" s="9"/>
      <c r="F617" s="9"/>
      <c r="G617" s="25">
        <f t="shared" si="83"/>
        <v>0</v>
      </c>
    </row>
    <row r="618" spans="1:7" x14ac:dyDescent="0.2">
      <c r="A618" s="10" t="str">
        <f t="shared" si="82"/>
        <v>Cricket Nets</v>
      </c>
      <c r="B618" s="9"/>
      <c r="C618" s="9"/>
      <c r="D618" s="9"/>
      <c r="E618" s="9"/>
      <c r="F618" s="9"/>
      <c r="G618" s="25">
        <f t="shared" si="83"/>
        <v>0</v>
      </c>
    </row>
    <row r="619" spans="1:7" x14ac:dyDescent="0.2">
      <c r="A619" s="10" t="str">
        <f t="shared" si="82"/>
        <v>Cricket pitches</v>
      </c>
      <c r="B619" s="9"/>
      <c r="C619" s="9"/>
      <c r="D619" s="9"/>
      <c r="E619" s="9"/>
      <c r="F619" s="9"/>
      <c r="G619" s="25">
        <f t="shared" si="83"/>
        <v>0</v>
      </c>
    </row>
    <row r="620" spans="1:7" x14ac:dyDescent="0.2">
      <c r="A620" s="10" t="str">
        <f t="shared" si="82"/>
        <v>Light Towers</v>
      </c>
      <c r="B620" s="9"/>
      <c r="C620" s="9" t="s">
        <v>456</v>
      </c>
      <c r="D620" s="9" t="s">
        <v>215</v>
      </c>
      <c r="E620" s="9"/>
      <c r="F620" s="9">
        <v>20000</v>
      </c>
      <c r="G620" s="25">
        <f t="shared" si="83"/>
        <v>20000</v>
      </c>
    </row>
    <row r="621" spans="1:7" x14ac:dyDescent="0.2">
      <c r="A621" s="10" t="str">
        <f t="shared" si="82"/>
        <v>Fences</v>
      </c>
      <c r="B621" s="9"/>
      <c r="C621" s="9"/>
      <c r="D621" s="9"/>
      <c r="E621" s="9"/>
      <c r="F621" s="9"/>
      <c r="G621" s="25">
        <f t="shared" si="83"/>
        <v>0</v>
      </c>
    </row>
    <row r="622" spans="1:7" x14ac:dyDescent="0.2">
      <c r="A622" s="10" t="str">
        <f t="shared" si="82"/>
        <v>Score Board</v>
      </c>
      <c r="B622" s="9"/>
      <c r="C622" s="9"/>
      <c r="D622" s="9"/>
      <c r="E622" s="9"/>
      <c r="F622" s="9"/>
      <c r="G622" s="25">
        <f t="shared" si="83"/>
        <v>0</v>
      </c>
    </row>
    <row r="623" spans="1:7" x14ac:dyDescent="0.2">
      <c r="A623" s="10" t="str">
        <f t="shared" si="82"/>
        <v>Carparking</v>
      </c>
      <c r="B623" s="9"/>
      <c r="C623" s="9"/>
      <c r="D623" s="9"/>
      <c r="E623" s="9"/>
      <c r="F623" s="9"/>
      <c r="G623" s="25">
        <f t="shared" si="83"/>
        <v>0</v>
      </c>
    </row>
    <row r="624" spans="1:7" x14ac:dyDescent="0.2">
      <c r="A624" s="10" t="str">
        <f t="shared" si="82"/>
        <v>Surrounding vegetation</v>
      </c>
      <c r="B624" s="9"/>
      <c r="C624" s="9"/>
      <c r="D624" s="9"/>
      <c r="E624" s="9"/>
      <c r="F624" s="9"/>
      <c r="G624" s="25">
        <f t="shared" si="83"/>
        <v>0</v>
      </c>
    </row>
    <row r="625" spans="1:7" x14ac:dyDescent="0.2">
      <c r="A625" s="10" t="str">
        <f t="shared" si="82"/>
        <v>Carpark</v>
      </c>
      <c r="B625" s="9"/>
      <c r="C625" s="9"/>
      <c r="D625" s="9"/>
      <c r="E625" s="9"/>
      <c r="F625" s="9"/>
      <c r="G625" s="25">
        <f t="shared" si="83"/>
        <v>0</v>
      </c>
    </row>
    <row r="626" spans="1:7" x14ac:dyDescent="0.2">
      <c r="A626" s="10" t="str">
        <f t="shared" si="82"/>
        <v>Other??</v>
      </c>
      <c r="B626" s="9"/>
      <c r="C626" s="36" t="s">
        <v>454</v>
      </c>
      <c r="D626" s="9"/>
      <c r="E626" s="9"/>
      <c r="F626" s="9"/>
      <c r="G626" s="25">
        <f t="shared" si="83"/>
        <v>0</v>
      </c>
    </row>
    <row r="627" spans="1:7" ht="15.75" thickBot="1" x14ac:dyDescent="0.25">
      <c r="A627" s="43"/>
      <c r="B627" s="44"/>
      <c r="C627" s="44"/>
      <c r="D627" s="45"/>
      <c r="E627" s="46">
        <f>SUM(E616:E626)</f>
        <v>0</v>
      </c>
      <c r="F627" s="46">
        <f>SUM(F616:F626)</f>
        <v>20000</v>
      </c>
      <c r="G627" s="46">
        <f>SUM(G616:G626)</f>
        <v>20000</v>
      </c>
    </row>
    <row r="628" spans="1:7" ht="15.75" thickTop="1" x14ac:dyDescent="0.25">
      <c r="A628" s="109">
        <f>A614+1</f>
        <v>44</v>
      </c>
      <c r="B628" s="149" t="s">
        <v>92</v>
      </c>
      <c r="C628" s="150"/>
      <c r="D628" s="136"/>
      <c r="E628" s="137"/>
      <c r="F628" s="137"/>
      <c r="G628" s="138"/>
    </row>
    <row r="629" spans="1:7" x14ac:dyDescent="0.2">
      <c r="A629" s="4" t="s">
        <v>12</v>
      </c>
      <c r="B629" s="4" t="s">
        <v>13</v>
      </c>
      <c r="C629" s="5" t="s">
        <v>14</v>
      </c>
      <c r="D629" s="15" t="s">
        <v>9</v>
      </c>
      <c r="E629" s="21" t="s">
        <v>10</v>
      </c>
      <c r="F629" s="22" t="s">
        <v>8</v>
      </c>
      <c r="G629" s="22" t="s">
        <v>4</v>
      </c>
    </row>
    <row r="630" spans="1:7" ht="24" x14ac:dyDescent="0.2">
      <c r="A630" s="10" t="str">
        <f t="shared" ref="A630:A640" si="84">A420</f>
        <v>Ground (cricket, football, soccer pitch etc)</v>
      </c>
      <c r="B630" s="9"/>
      <c r="C630" s="36"/>
      <c r="D630" s="38"/>
      <c r="E630" s="23"/>
      <c r="F630" s="24"/>
      <c r="G630" s="25">
        <f t="shared" ref="G630:G640" si="85">SUM(E630:F630)</f>
        <v>0</v>
      </c>
    </row>
    <row r="631" spans="1:7" x14ac:dyDescent="0.2">
      <c r="A631" s="10" t="str">
        <f t="shared" si="84"/>
        <v>Irrigation system</v>
      </c>
      <c r="B631" s="9"/>
      <c r="C631" s="36"/>
      <c r="D631" s="38"/>
      <c r="E631" s="23"/>
      <c r="F631" s="24"/>
      <c r="G631" s="25">
        <f t="shared" si="85"/>
        <v>0</v>
      </c>
    </row>
    <row r="632" spans="1:7" x14ac:dyDescent="0.2">
      <c r="A632" s="10" t="str">
        <f t="shared" si="84"/>
        <v>Cricket Nets</v>
      </c>
      <c r="B632" s="9"/>
      <c r="C632" s="36"/>
      <c r="D632" s="38"/>
      <c r="E632" s="23"/>
      <c r="F632" s="24"/>
      <c r="G632" s="25">
        <f t="shared" si="85"/>
        <v>0</v>
      </c>
    </row>
    <row r="633" spans="1:7" x14ac:dyDescent="0.2">
      <c r="A633" s="10" t="str">
        <f t="shared" si="84"/>
        <v>Cricket pitches</v>
      </c>
      <c r="B633" s="9"/>
      <c r="C633" s="36"/>
      <c r="D633" s="38"/>
      <c r="E633" s="23"/>
      <c r="F633" s="24"/>
      <c r="G633" s="25">
        <f t="shared" si="85"/>
        <v>0</v>
      </c>
    </row>
    <row r="634" spans="1:7" x14ac:dyDescent="0.2">
      <c r="A634" s="10" t="str">
        <f t="shared" si="84"/>
        <v>Light Towers</v>
      </c>
      <c r="B634" s="9"/>
      <c r="C634" s="36"/>
      <c r="D634" s="38"/>
      <c r="E634" s="23"/>
      <c r="F634" s="24"/>
      <c r="G634" s="25">
        <f t="shared" si="85"/>
        <v>0</v>
      </c>
    </row>
    <row r="635" spans="1:7" x14ac:dyDescent="0.2">
      <c r="A635" s="10" t="str">
        <f t="shared" si="84"/>
        <v>Fences</v>
      </c>
      <c r="B635" s="9"/>
      <c r="C635" s="36" t="s">
        <v>457</v>
      </c>
      <c r="D635" s="38" t="s">
        <v>162</v>
      </c>
      <c r="E635" s="23"/>
      <c r="F635" s="24">
        <v>15000</v>
      </c>
      <c r="G635" s="25">
        <f t="shared" si="85"/>
        <v>15000</v>
      </c>
    </row>
    <row r="636" spans="1:7" x14ac:dyDescent="0.2">
      <c r="A636" s="10" t="str">
        <f t="shared" si="84"/>
        <v>Score Board</v>
      </c>
      <c r="B636" s="9"/>
      <c r="C636" s="36"/>
      <c r="D636" s="38"/>
      <c r="E636" s="23"/>
      <c r="F636" s="24"/>
      <c r="G636" s="25">
        <f t="shared" si="85"/>
        <v>0</v>
      </c>
    </row>
    <row r="637" spans="1:7" x14ac:dyDescent="0.2">
      <c r="A637" s="10" t="str">
        <f t="shared" si="84"/>
        <v>Carparking</v>
      </c>
      <c r="B637" s="9"/>
      <c r="C637" s="36"/>
      <c r="D637" s="38"/>
      <c r="E637" s="23"/>
      <c r="F637" s="24"/>
      <c r="G637" s="25">
        <f t="shared" si="85"/>
        <v>0</v>
      </c>
    </row>
    <row r="638" spans="1:7" x14ac:dyDescent="0.2">
      <c r="A638" s="10" t="str">
        <f t="shared" si="84"/>
        <v>Surrounding vegetation</v>
      </c>
      <c r="B638" s="9"/>
      <c r="C638" s="36"/>
      <c r="D638" s="38"/>
      <c r="E638" s="23"/>
      <c r="F638" s="24"/>
      <c r="G638" s="25">
        <f t="shared" si="85"/>
        <v>0</v>
      </c>
    </row>
    <row r="639" spans="1:7" x14ac:dyDescent="0.2">
      <c r="A639" s="10" t="str">
        <f t="shared" si="84"/>
        <v>Carpark</v>
      </c>
      <c r="B639" s="9"/>
      <c r="C639" s="36"/>
      <c r="D639" s="38"/>
      <c r="E639" s="23"/>
      <c r="F639" s="24"/>
      <c r="G639" s="25">
        <f t="shared" si="85"/>
        <v>0</v>
      </c>
    </row>
    <row r="640" spans="1:7" x14ac:dyDescent="0.2">
      <c r="A640" s="10" t="str">
        <f t="shared" si="84"/>
        <v>Other??</v>
      </c>
      <c r="B640" s="9"/>
      <c r="C640" s="36" t="s">
        <v>454</v>
      </c>
      <c r="D640" s="38"/>
      <c r="E640" s="23"/>
      <c r="F640" s="24"/>
      <c r="G640" s="25">
        <f t="shared" si="85"/>
        <v>0</v>
      </c>
    </row>
    <row r="641" spans="1:7" ht="15.75" thickBot="1" x14ac:dyDescent="0.25">
      <c r="A641" s="43"/>
      <c r="B641" s="44"/>
      <c r="C641" s="44"/>
      <c r="D641" s="45"/>
      <c r="E641" s="46">
        <f>SUM(E630:E640)</f>
        <v>0</v>
      </c>
      <c r="F641" s="46">
        <f>SUM(F630:F640)</f>
        <v>15000</v>
      </c>
      <c r="G641" s="46">
        <f>SUM(G630:G640)</f>
        <v>15000</v>
      </c>
    </row>
    <row r="642" spans="1:7" ht="15.75" thickTop="1" x14ac:dyDescent="0.25">
      <c r="A642" s="109">
        <f>A628+1</f>
        <v>45</v>
      </c>
      <c r="B642" s="145" t="s">
        <v>93</v>
      </c>
      <c r="C642" s="146"/>
      <c r="D642" s="136"/>
      <c r="E642" s="137"/>
      <c r="F642" s="137"/>
      <c r="G642" s="138"/>
    </row>
    <row r="643" spans="1:7" x14ac:dyDescent="0.2">
      <c r="A643" s="4" t="s">
        <v>12</v>
      </c>
      <c r="B643" s="4" t="s">
        <v>13</v>
      </c>
      <c r="C643" s="5" t="s">
        <v>14</v>
      </c>
      <c r="D643" s="15" t="s">
        <v>9</v>
      </c>
      <c r="E643" s="21" t="s">
        <v>10</v>
      </c>
      <c r="F643" s="22" t="s">
        <v>8</v>
      </c>
      <c r="G643" s="22" t="s">
        <v>4</v>
      </c>
    </row>
    <row r="644" spans="1:7" ht="24" x14ac:dyDescent="0.2">
      <c r="A644" s="10" t="str">
        <f t="shared" ref="A644:A654" si="86">A574</f>
        <v>Ground (cricket, football, soccer pitch etc)</v>
      </c>
      <c r="B644" s="9"/>
      <c r="C644" s="9" t="s">
        <v>458</v>
      </c>
      <c r="D644" s="9"/>
      <c r="E644" s="9"/>
      <c r="F644" s="9">
        <v>10000</v>
      </c>
      <c r="G644" s="25">
        <f t="shared" ref="G644:G654" si="87">SUM(E644:F644)</f>
        <v>10000</v>
      </c>
    </row>
    <row r="645" spans="1:7" x14ac:dyDescent="0.2">
      <c r="A645" s="10" t="str">
        <f t="shared" si="86"/>
        <v>Irrigation system</v>
      </c>
      <c r="B645" s="9"/>
      <c r="C645" s="9" t="s">
        <v>459</v>
      </c>
      <c r="D645" s="9"/>
      <c r="E645" s="9"/>
      <c r="F645" s="9">
        <v>15000</v>
      </c>
      <c r="G645" s="25">
        <f t="shared" si="87"/>
        <v>15000</v>
      </c>
    </row>
    <row r="646" spans="1:7" x14ac:dyDescent="0.2">
      <c r="A646" s="10" t="str">
        <f t="shared" si="86"/>
        <v>Cricket Nets</v>
      </c>
      <c r="B646" s="9"/>
      <c r="C646" s="9"/>
      <c r="D646" s="9"/>
      <c r="E646" s="9"/>
      <c r="F646" s="9"/>
      <c r="G646" s="25">
        <f t="shared" si="87"/>
        <v>0</v>
      </c>
    </row>
    <row r="647" spans="1:7" x14ac:dyDescent="0.2">
      <c r="A647" s="10" t="str">
        <f t="shared" si="86"/>
        <v>Cricket pitches</v>
      </c>
      <c r="B647" s="9"/>
      <c r="C647" s="9"/>
      <c r="D647" s="9"/>
      <c r="E647" s="9"/>
      <c r="F647" s="9"/>
      <c r="G647" s="25">
        <f t="shared" si="87"/>
        <v>0</v>
      </c>
    </row>
    <row r="648" spans="1:7" x14ac:dyDescent="0.2">
      <c r="A648" s="10" t="str">
        <f t="shared" si="86"/>
        <v>Light Towers</v>
      </c>
      <c r="B648" s="9"/>
      <c r="C648" s="9"/>
      <c r="D648" s="9"/>
      <c r="E648" s="9"/>
      <c r="F648" s="9"/>
      <c r="G648" s="25">
        <f t="shared" si="87"/>
        <v>0</v>
      </c>
    </row>
    <row r="649" spans="1:7" x14ac:dyDescent="0.2">
      <c r="A649" s="10" t="str">
        <f t="shared" si="86"/>
        <v>Fences</v>
      </c>
      <c r="B649" s="9"/>
      <c r="C649" s="9" t="s">
        <v>460</v>
      </c>
      <c r="D649" s="9"/>
      <c r="E649" s="9"/>
      <c r="F649" s="9">
        <v>15000</v>
      </c>
      <c r="G649" s="25">
        <f t="shared" si="87"/>
        <v>15000</v>
      </c>
    </row>
    <row r="650" spans="1:7" x14ac:dyDescent="0.2">
      <c r="A650" s="10" t="str">
        <f t="shared" si="86"/>
        <v>Score Board</v>
      </c>
      <c r="B650" s="9"/>
      <c r="C650" s="9"/>
      <c r="D650" s="9"/>
      <c r="E650" s="9"/>
      <c r="F650" s="9"/>
      <c r="G650" s="25">
        <f t="shared" si="87"/>
        <v>0</v>
      </c>
    </row>
    <row r="651" spans="1:7" x14ac:dyDescent="0.2">
      <c r="A651" s="10" t="str">
        <f t="shared" si="86"/>
        <v>Carparking</v>
      </c>
      <c r="B651" s="9"/>
      <c r="C651" s="9"/>
      <c r="D651" s="9"/>
      <c r="E651" s="9"/>
      <c r="F651" s="9"/>
      <c r="G651" s="25">
        <f t="shared" si="87"/>
        <v>0</v>
      </c>
    </row>
    <row r="652" spans="1:7" x14ac:dyDescent="0.2">
      <c r="A652" s="10" t="str">
        <f t="shared" si="86"/>
        <v>Surrounding vegetation</v>
      </c>
      <c r="B652" s="9"/>
      <c r="C652" s="9" t="s">
        <v>461</v>
      </c>
      <c r="D652" s="9"/>
      <c r="E652" s="9"/>
      <c r="F652" s="9">
        <v>8000</v>
      </c>
      <c r="G652" s="25">
        <f t="shared" si="87"/>
        <v>8000</v>
      </c>
    </row>
    <row r="653" spans="1:7" x14ac:dyDescent="0.2">
      <c r="A653" s="10" t="str">
        <f t="shared" si="86"/>
        <v>Carpark</v>
      </c>
      <c r="B653" s="9"/>
      <c r="C653" s="9"/>
      <c r="D653" s="9"/>
      <c r="E653" s="9"/>
      <c r="F653" s="9"/>
      <c r="G653" s="25">
        <f t="shared" si="87"/>
        <v>0</v>
      </c>
    </row>
    <row r="654" spans="1:7" x14ac:dyDescent="0.2">
      <c r="A654" s="10" t="str">
        <f t="shared" si="86"/>
        <v>Other??</v>
      </c>
      <c r="B654" s="9"/>
      <c r="C654" s="36" t="s">
        <v>454</v>
      </c>
      <c r="D654" s="9"/>
      <c r="E654" s="9"/>
      <c r="F654" s="9"/>
      <c r="G654" s="25">
        <f t="shared" si="87"/>
        <v>0</v>
      </c>
    </row>
    <row r="655" spans="1:7" ht="15.75" thickBot="1" x14ac:dyDescent="0.25">
      <c r="A655" s="43"/>
      <c r="B655" s="44"/>
      <c r="C655" s="44"/>
      <c r="D655" s="45"/>
      <c r="E655" s="46">
        <f>SUM(E644:E654)</f>
        <v>0</v>
      </c>
      <c r="F655" s="46">
        <f>SUM(F644:F654)</f>
        <v>48000</v>
      </c>
      <c r="G655" s="46">
        <f>SUM(G644:G654)</f>
        <v>48000</v>
      </c>
    </row>
    <row r="656" spans="1:7" ht="15.75" thickTop="1" x14ac:dyDescent="0.25">
      <c r="A656" s="109">
        <f>A642+1</f>
        <v>46</v>
      </c>
      <c r="B656" s="145" t="s">
        <v>94</v>
      </c>
      <c r="C656" s="146"/>
      <c r="D656" s="136"/>
      <c r="E656" s="137"/>
      <c r="F656" s="137"/>
      <c r="G656" s="138"/>
    </row>
    <row r="657" spans="1:7" x14ac:dyDescent="0.2">
      <c r="A657" s="4" t="s">
        <v>12</v>
      </c>
      <c r="B657" s="4" t="s">
        <v>13</v>
      </c>
      <c r="C657" s="5" t="s">
        <v>14</v>
      </c>
      <c r="D657" s="15" t="s">
        <v>9</v>
      </c>
      <c r="E657" s="21" t="s">
        <v>10</v>
      </c>
      <c r="F657" s="22" t="s">
        <v>8</v>
      </c>
      <c r="G657" s="22" t="s">
        <v>4</v>
      </c>
    </row>
    <row r="658" spans="1:7" ht="24" x14ac:dyDescent="0.2">
      <c r="A658" s="10" t="str">
        <f t="shared" ref="A658:A668" si="88">A588</f>
        <v>Ground (cricket, football, soccer pitch etc)</v>
      </c>
      <c r="B658" s="9"/>
      <c r="C658" s="9"/>
      <c r="D658" s="9"/>
      <c r="E658" s="9"/>
      <c r="F658" s="9"/>
      <c r="G658" s="25">
        <f t="shared" ref="G658:G668" si="89">SUM(E658:F658)</f>
        <v>0</v>
      </c>
    </row>
    <row r="659" spans="1:7" x14ac:dyDescent="0.2">
      <c r="A659" s="10" t="str">
        <f t="shared" si="88"/>
        <v>Irrigation system</v>
      </c>
      <c r="B659" s="9"/>
      <c r="C659" s="9"/>
      <c r="D659" s="9"/>
      <c r="E659" s="9"/>
      <c r="F659" s="9"/>
      <c r="G659" s="25">
        <f t="shared" si="89"/>
        <v>0</v>
      </c>
    </row>
    <row r="660" spans="1:7" x14ac:dyDescent="0.2">
      <c r="A660" s="10" t="str">
        <f t="shared" si="88"/>
        <v>Cricket Nets</v>
      </c>
      <c r="B660" s="9"/>
      <c r="C660" s="9"/>
      <c r="D660" s="9"/>
      <c r="E660" s="9"/>
      <c r="F660" s="9"/>
      <c r="G660" s="25">
        <f t="shared" si="89"/>
        <v>0</v>
      </c>
    </row>
    <row r="661" spans="1:7" x14ac:dyDescent="0.2">
      <c r="A661" s="10" t="str">
        <f t="shared" si="88"/>
        <v>Cricket pitches</v>
      </c>
      <c r="B661" s="9"/>
      <c r="C661" s="9"/>
      <c r="D661" s="9"/>
      <c r="E661" s="9"/>
      <c r="F661" s="9"/>
      <c r="G661" s="25">
        <f t="shared" si="89"/>
        <v>0</v>
      </c>
    </row>
    <row r="662" spans="1:7" x14ac:dyDescent="0.2">
      <c r="A662" s="10" t="str">
        <f t="shared" si="88"/>
        <v>Light Towers</v>
      </c>
      <c r="B662" s="9"/>
      <c r="C662" s="9"/>
      <c r="D662" s="9"/>
      <c r="E662" s="9"/>
      <c r="F662" s="9"/>
      <c r="G662" s="25">
        <f t="shared" si="89"/>
        <v>0</v>
      </c>
    </row>
    <row r="663" spans="1:7" x14ac:dyDescent="0.2">
      <c r="A663" s="10" t="str">
        <f t="shared" si="88"/>
        <v>Fences</v>
      </c>
      <c r="B663" s="9"/>
      <c r="C663" s="9"/>
      <c r="D663" s="9"/>
      <c r="E663" s="9"/>
      <c r="F663" s="9"/>
      <c r="G663" s="25">
        <f t="shared" si="89"/>
        <v>0</v>
      </c>
    </row>
    <row r="664" spans="1:7" x14ac:dyDescent="0.2">
      <c r="A664" s="10" t="str">
        <f t="shared" si="88"/>
        <v>Score Board</v>
      </c>
      <c r="B664" s="9"/>
      <c r="C664" s="9"/>
      <c r="D664" s="9"/>
      <c r="E664" s="9"/>
      <c r="F664" s="9"/>
      <c r="G664" s="25">
        <f t="shared" si="89"/>
        <v>0</v>
      </c>
    </row>
    <row r="665" spans="1:7" x14ac:dyDescent="0.2">
      <c r="A665" s="10" t="str">
        <f t="shared" si="88"/>
        <v>Carparking</v>
      </c>
      <c r="B665" s="9"/>
      <c r="C665" s="9"/>
      <c r="D665" s="9"/>
      <c r="E665" s="9"/>
      <c r="F665" s="9"/>
      <c r="G665" s="25">
        <f t="shared" si="89"/>
        <v>0</v>
      </c>
    </row>
    <row r="666" spans="1:7" x14ac:dyDescent="0.2">
      <c r="A666" s="10" t="str">
        <f t="shared" si="88"/>
        <v>Surrounding vegetation</v>
      </c>
      <c r="B666" s="9"/>
      <c r="C666" s="9"/>
      <c r="D666" s="9"/>
      <c r="E666" s="9"/>
      <c r="F666" s="9"/>
      <c r="G666" s="25">
        <f t="shared" si="89"/>
        <v>0</v>
      </c>
    </row>
    <row r="667" spans="1:7" x14ac:dyDescent="0.2">
      <c r="A667" s="10" t="str">
        <f t="shared" si="88"/>
        <v>Carpark</v>
      </c>
      <c r="B667" s="9"/>
      <c r="C667" s="9"/>
      <c r="D667" s="9"/>
      <c r="E667" s="9"/>
      <c r="F667" s="9"/>
      <c r="G667" s="25">
        <f t="shared" si="89"/>
        <v>0</v>
      </c>
    </row>
    <row r="668" spans="1:7" x14ac:dyDescent="0.2">
      <c r="A668" s="10" t="str">
        <f t="shared" si="88"/>
        <v>Other??</v>
      </c>
      <c r="B668" s="9"/>
      <c r="C668" s="36" t="s">
        <v>454</v>
      </c>
      <c r="D668" s="9"/>
      <c r="E668" s="9"/>
      <c r="F668" s="9"/>
      <c r="G668" s="25">
        <f t="shared" si="89"/>
        <v>0</v>
      </c>
    </row>
    <row r="669" spans="1:7" ht="15.75" thickBot="1" x14ac:dyDescent="0.25">
      <c r="A669" s="43"/>
      <c r="B669" s="44"/>
      <c r="C669" s="44"/>
      <c r="D669" s="45"/>
      <c r="E669" s="46">
        <f>SUM(E658:E668)</f>
        <v>0</v>
      </c>
      <c r="F669" s="46">
        <f>SUM(F658:F668)</f>
        <v>0</v>
      </c>
      <c r="G669" s="46">
        <f>SUM(G658:G668)</f>
        <v>0</v>
      </c>
    </row>
    <row r="670" spans="1:7" ht="15.75" thickTop="1" x14ac:dyDescent="0.25">
      <c r="A670" s="109">
        <f>A656+1</f>
        <v>47</v>
      </c>
      <c r="B670" s="145" t="s">
        <v>95</v>
      </c>
      <c r="C670" s="146"/>
      <c r="D670" s="136"/>
      <c r="E670" s="137"/>
      <c r="F670" s="137"/>
      <c r="G670" s="138"/>
    </row>
    <row r="671" spans="1:7" x14ac:dyDescent="0.2">
      <c r="A671" s="4" t="s">
        <v>12</v>
      </c>
      <c r="B671" s="4" t="s">
        <v>13</v>
      </c>
      <c r="C671" s="5" t="s">
        <v>14</v>
      </c>
      <c r="D671" s="15" t="s">
        <v>9</v>
      </c>
      <c r="E671" s="21" t="s">
        <v>10</v>
      </c>
      <c r="F671" s="22" t="s">
        <v>8</v>
      </c>
      <c r="G671" s="22" t="s">
        <v>4</v>
      </c>
    </row>
    <row r="672" spans="1:7" ht="24" x14ac:dyDescent="0.2">
      <c r="A672" s="10" t="str">
        <f t="shared" ref="A672:A682" si="90">A602</f>
        <v>Ground (cricket, football, soccer pitch etc)</v>
      </c>
      <c r="B672" s="9"/>
      <c r="C672" s="9"/>
      <c r="D672" s="9"/>
      <c r="E672" s="9"/>
      <c r="F672" s="9"/>
      <c r="G672" s="25">
        <f t="shared" ref="G672:G682" si="91">SUM(E672:F672)</f>
        <v>0</v>
      </c>
    </row>
    <row r="673" spans="1:7" x14ac:dyDescent="0.2">
      <c r="A673" s="10" t="str">
        <f t="shared" si="90"/>
        <v>Irrigation system</v>
      </c>
      <c r="B673" s="9"/>
      <c r="C673" s="9"/>
      <c r="D673" s="9"/>
      <c r="E673" s="9"/>
      <c r="F673" s="9"/>
      <c r="G673" s="25">
        <f t="shared" si="91"/>
        <v>0</v>
      </c>
    </row>
    <row r="674" spans="1:7" x14ac:dyDescent="0.2">
      <c r="A674" s="10" t="str">
        <f t="shared" si="90"/>
        <v>Cricket Nets</v>
      </c>
      <c r="B674" s="9"/>
      <c r="C674" s="9"/>
      <c r="D674" s="9"/>
      <c r="E674" s="9"/>
      <c r="F674" s="9"/>
      <c r="G674" s="25">
        <f t="shared" si="91"/>
        <v>0</v>
      </c>
    </row>
    <row r="675" spans="1:7" x14ac:dyDescent="0.2">
      <c r="A675" s="10" t="str">
        <f t="shared" si="90"/>
        <v>Cricket pitches</v>
      </c>
      <c r="B675" s="9"/>
      <c r="C675" s="9"/>
      <c r="D675" s="9"/>
      <c r="E675" s="9"/>
      <c r="F675" s="9"/>
      <c r="G675" s="25">
        <f t="shared" si="91"/>
        <v>0</v>
      </c>
    </row>
    <row r="676" spans="1:7" x14ac:dyDescent="0.2">
      <c r="A676" s="10" t="str">
        <f t="shared" si="90"/>
        <v>Light Towers</v>
      </c>
      <c r="B676" s="9"/>
      <c r="C676" s="9"/>
      <c r="D676" s="9"/>
      <c r="E676" s="9"/>
      <c r="F676" s="9"/>
      <c r="G676" s="25">
        <f t="shared" si="91"/>
        <v>0</v>
      </c>
    </row>
    <row r="677" spans="1:7" x14ac:dyDescent="0.2">
      <c r="A677" s="10" t="str">
        <f t="shared" si="90"/>
        <v>Fences</v>
      </c>
      <c r="B677" s="9"/>
      <c r="C677" s="9"/>
      <c r="D677" s="9"/>
      <c r="E677" s="9"/>
      <c r="F677" s="9"/>
      <c r="G677" s="25">
        <f t="shared" si="91"/>
        <v>0</v>
      </c>
    </row>
    <row r="678" spans="1:7" x14ac:dyDescent="0.2">
      <c r="A678" s="10" t="str">
        <f t="shared" si="90"/>
        <v>Score Board</v>
      </c>
      <c r="B678" s="9"/>
      <c r="C678" s="9"/>
      <c r="D678" s="9"/>
      <c r="E678" s="9"/>
      <c r="F678" s="9"/>
      <c r="G678" s="25">
        <f t="shared" si="91"/>
        <v>0</v>
      </c>
    </row>
    <row r="679" spans="1:7" x14ac:dyDescent="0.2">
      <c r="A679" s="10" t="str">
        <f t="shared" si="90"/>
        <v>Carparking</v>
      </c>
      <c r="B679" s="9"/>
      <c r="C679" s="9"/>
      <c r="D679" s="9"/>
      <c r="E679" s="9"/>
      <c r="F679" s="9"/>
      <c r="G679" s="25">
        <f t="shared" si="91"/>
        <v>0</v>
      </c>
    </row>
    <row r="680" spans="1:7" x14ac:dyDescent="0.2">
      <c r="A680" s="10" t="str">
        <f t="shared" si="90"/>
        <v>Surrounding vegetation</v>
      </c>
      <c r="B680" s="9"/>
      <c r="C680" s="9"/>
      <c r="D680" s="9"/>
      <c r="E680" s="9"/>
      <c r="F680" s="9"/>
      <c r="G680" s="25">
        <f t="shared" si="91"/>
        <v>0</v>
      </c>
    </row>
    <row r="681" spans="1:7" x14ac:dyDescent="0.2">
      <c r="A681" s="10" t="str">
        <f t="shared" si="90"/>
        <v>Carpark</v>
      </c>
      <c r="B681" s="9"/>
      <c r="C681" s="9"/>
      <c r="D681" s="9"/>
      <c r="E681" s="9"/>
      <c r="F681" s="9"/>
      <c r="G681" s="25">
        <f t="shared" si="91"/>
        <v>0</v>
      </c>
    </row>
    <row r="682" spans="1:7" x14ac:dyDescent="0.2">
      <c r="A682" s="10" t="str">
        <f t="shared" si="90"/>
        <v>Other??</v>
      </c>
      <c r="B682" s="9"/>
      <c r="C682" s="36" t="s">
        <v>454</v>
      </c>
      <c r="D682" s="9"/>
      <c r="E682" s="9"/>
      <c r="F682" s="9"/>
      <c r="G682" s="25">
        <f t="shared" si="91"/>
        <v>0</v>
      </c>
    </row>
    <row r="683" spans="1:7" ht="15.75" thickBot="1" x14ac:dyDescent="0.25">
      <c r="A683" s="43"/>
      <c r="B683" s="44"/>
      <c r="C683" s="44"/>
      <c r="D683" s="45"/>
      <c r="E683" s="46">
        <f>SUM(E672:E682)</f>
        <v>0</v>
      </c>
      <c r="F683" s="46">
        <f>SUM(F672:F682)</f>
        <v>0</v>
      </c>
      <c r="G683" s="46">
        <f>SUM(G672:G682)</f>
        <v>0</v>
      </c>
    </row>
    <row r="684" spans="1:7" ht="15.75" thickTop="1" x14ac:dyDescent="0.25">
      <c r="A684" s="109">
        <f>A670+1</f>
        <v>48</v>
      </c>
      <c r="B684" s="145" t="s">
        <v>96</v>
      </c>
      <c r="C684" s="146"/>
      <c r="D684" s="136"/>
      <c r="E684" s="137"/>
      <c r="F684" s="137"/>
      <c r="G684" s="138"/>
    </row>
    <row r="685" spans="1:7" x14ac:dyDescent="0.2">
      <c r="A685" s="4" t="s">
        <v>12</v>
      </c>
      <c r="B685" s="4" t="s">
        <v>13</v>
      </c>
      <c r="C685" s="5" t="s">
        <v>14</v>
      </c>
      <c r="D685" s="15" t="s">
        <v>9</v>
      </c>
      <c r="E685" s="21" t="s">
        <v>10</v>
      </c>
      <c r="F685" s="22" t="s">
        <v>8</v>
      </c>
      <c r="G685" s="22" t="s">
        <v>4</v>
      </c>
    </row>
    <row r="686" spans="1:7" ht="24" x14ac:dyDescent="0.2">
      <c r="A686" s="10" t="str">
        <f t="shared" ref="A686:A696" si="92">A616</f>
        <v>Ground (cricket, football, soccer pitch etc)</v>
      </c>
      <c r="B686" s="9"/>
      <c r="C686" s="9"/>
      <c r="D686" s="9"/>
      <c r="E686" s="9"/>
      <c r="F686" s="9"/>
      <c r="G686" s="25">
        <f t="shared" ref="G686:G696" si="93">SUM(E686:F686)</f>
        <v>0</v>
      </c>
    </row>
    <row r="687" spans="1:7" x14ac:dyDescent="0.2">
      <c r="A687" s="10" t="str">
        <f t="shared" si="92"/>
        <v>Irrigation system</v>
      </c>
      <c r="B687" s="9"/>
      <c r="C687" s="9"/>
      <c r="D687" s="9"/>
      <c r="E687" s="9"/>
      <c r="F687" s="9"/>
      <c r="G687" s="25">
        <f t="shared" si="93"/>
        <v>0</v>
      </c>
    </row>
    <row r="688" spans="1:7" x14ac:dyDescent="0.2">
      <c r="A688" s="10" t="str">
        <f t="shared" si="92"/>
        <v>Cricket Nets</v>
      </c>
      <c r="B688" s="9"/>
      <c r="C688" s="9"/>
      <c r="D688" s="9"/>
      <c r="E688" s="9"/>
      <c r="F688" s="9"/>
      <c r="G688" s="25">
        <f t="shared" si="93"/>
        <v>0</v>
      </c>
    </row>
    <row r="689" spans="1:7" x14ac:dyDescent="0.2">
      <c r="A689" s="10" t="str">
        <f t="shared" si="92"/>
        <v>Cricket pitches</v>
      </c>
      <c r="B689" s="9"/>
      <c r="C689" s="9"/>
      <c r="D689" s="9"/>
      <c r="E689" s="9"/>
      <c r="F689" s="9"/>
      <c r="G689" s="25">
        <f t="shared" si="93"/>
        <v>0</v>
      </c>
    </row>
    <row r="690" spans="1:7" x14ac:dyDescent="0.2">
      <c r="A690" s="10" t="str">
        <f t="shared" si="92"/>
        <v>Light Towers</v>
      </c>
      <c r="B690" s="9"/>
      <c r="C690" s="9"/>
      <c r="D690" s="9"/>
      <c r="E690" s="9"/>
      <c r="F690" s="9"/>
      <c r="G690" s="25">
        <f t="shared" si="93"/>
        <v>0</v>
      </c>
    </row>
    <row r="691" spans="1:7" x14ac:dyDescent="0.2">
      <c r="A691" s="10" t="str">
        <f t="shared" si="92"/>
        <v>Fences</v>
      </c>
      <c r="B691" s="9"/>
      <c r="C691" s="9"/>
      <c r="D691" s="9"/>
      <c r="E691" s="9"/>
      <c r="F691" s="9"/>
      <c r="G691" s="25">
        <f t="shared" si="93"/>
        <v>0</v>
      </c>
    </row>
    <row r="692" spans="1:7" x14ac:dyDescent="0.2">
      <c r="A692" s="10" t="str">
        <f t="shared" si="92"/>
        <v>Score Board</v>
      </c>
      <c r="B692" s="9"/>
      <c r="C692" s="9"/>
      <c r="D692" s="9"/>
      <c r="E692" s="9"/>
      <c r="F692" s="9"/>
      <c r="G692" s="25">
        <f t="shared" si="93"/>
        <v>0</v>
      </c>
    </row>
    <row r="693" spans="1:7" x14ac:dyDescent="0.2">
      <c r="A693" s="10" t="str">
        <f t="shared" si="92"/>
        <v>Carparking</v>
      </c>
      <c r="B693" s="9"/>
      <c r="C693" s="9"/>
      <c r="D693" s="9"/>
      <c r="E693" s="9"/>
      <c r="F693" s="9"/>
      <c r="G693" s="25">
        <f t="shared" si="93"/>
        <v>0</v>
      </c>
    </row>
    <row r="694" spans="1:7" x14ac:dyDescent="0.2">
      <c r="A694" s="10" t="str">
        <f t="shared" si="92"/>
        <v>Surrounding vegetation</v>
      </c>
      <c r="B694" s="9"/>
      <c r="C694" s="9"/>
      <c r="D694" s="9"/>
      <c r="E694" s="9"/>
      <c r="F694" s="9"/>
      <c r="G694" s="25">
        <f t="shared" si="93"/>
        <v>0</v>
      </c>
    </row>
    <row r="695" spans="1:7" x14ac:dyDescent="0.2">
      <c r="A695" s="10" t="str">
        <f t="shared" si="92"/>
        <v>Carpark</v>
      </c>
      <c r="B695" s="9"/>
      <c r="C695" s="9"/>
      <c r="D695" s="9"/>
      <c r="E695" s="9"/>
      <c r="F695" s="9"/>
      <c r="G695" s="25">
        <f t="shared" si="93"/>
        <v>0</v>
      </c>
    </row>
    <row r="696" spans="1:7" x14ac:dyDescent="0.2">
      <c r="A696" s="10" t="str">
        <f t="shared" si="92"/>
        <v>Other??</v>
      </c>
      <c r="B696" s="9"/>
      <c r="C696" s="36" t="s">
        <v>454</v>
      </c>
      <c r="D696" s="9"/>
      <c r="E696" s="9"/>
      <c r="F696" s="9"/>
      <c r="G696" s="25">
        <f t="shared" si="93"/>
        <v>0</v>
      </c>
    </row>
    <row r="697" spans="1:7" ht="15.75" thickBot="1" x14ac:dyDescent="0.25">
      <c r="A697" s="43"/>
      <c r="B697" s="44"/>
      <c r="C697" s="44"/>
      <c r="D697" s="45"/>
      <c r="E697" s="46">
        <f>SUM(E686:E696)</f>
        <v>0</v>
      </c>
      <c r="F697" s="46">
        <f>SUM(F686:F696)</f>
        <v>0</v>
      </c>
      <c r="G697" s="46">
        <f>SUM(G686:G696)</f>
        <v>0</v>
      </c>
    </row>
    <row r="698" spans="1:7" ht="15.75" thickTop="1" x14ac:dyDescent="0.25">
      <c r="A698" s="109">
        <f>A684+1</f>
        <v>49</v>
      </c>
      <c r="B698" s="145" t="s">
        <v>97</v>
      </c>
      <c r="C698" s="146"/>
      <c r="D698" s="136"/>
      <c r="E698" s="137"/>
      <c r="F698" s="137"/>
      <c r="G698" s="138"/>
    </row>
    <row r="699" spans="1:7" x14ac:dyDescent="0.2">
      <c r="A699" s="4" t="s">
        <v>12</v>
      </c>
      <c r="B699" s="4" t="s">
        <v>13</v>
      </c>
      <c r="C699" s="5" t="s">
        <v>14</v>
      </c>
      <c r="D699" s="15" t="s">
        <v>9</v>
      </c>
      <c r="E699" s="21" t="s">
        <v>10</v>
      </c>
      <c r="F699" s="22" t="s">
        <v>8</v>
      </c>
      <c r="G699" s="22" t="s">
        <v>4</v>
      </c>
    </row>
    <row r="700" spans="1:7" ht="24" x14ac:dyDescent="0.2">
      <c r="A700" s="10" t="str">
        <f t="shared" ref="A700:A710" si="94">A630</f>
        <v>Ground (cricket, football, soccer pitch etc)</v>
      </c>
      <c r="B700" s="9"/>
      <c r="C700" s="9" t="s">
        <v>376</v>
      </c>
      <c r="D700" s="9"/>
      <c r="E700" s="9"/>
      <c r="F700" s="9"/>
      <c r="G700" s="25">
        <f t="shared" ref="G700:G710" si="95">SUM(E700:F700)</f>
        <v>0</v>
      </c>
    </row>
    <row r="701" spans="1:7" x14ac:dyDescent="0.2">
      <c r="A701" s="10" t="str">
        <f t="shared" si="94"/>
        <v>Irrigation system</v>
      </c>
      <c r="B701" s="9"/>
      <c r="C701" s="9"/>
      <c r="D701" s="9"/>
      <c r="E701" s="9"/>
      <c r="F701" s="9"/>
      <c r="G701" s="25">
        <f t="shared" si="95"/>
        <v>0</v>
      </c>
    </row>
    <row r="702" spans="1:7" x14ac:dyDescent="0.2">
      <c r="A702" s="10" t="str">
        <f t="shared" si="94"/>
        <v>Cricket Nets</v>
      </c>
      <c r="B702" s="9"/>
      <c r="C702" s="9"/>
      <c r="D702" s="9"/>
      <c r="E702" s="9"/>
      <c r="F702" s="9"/>
      <c r="G702" s="25">
        <f t="shared" si="95"/>
        <v>0</v>
      </c>
    </row>
    <row r="703" spans="1:7" x14ac:dyDescent="0.2">
      <c r="A703" s="10" t="str">
        <f t="shared" si="94"/>
        <v>Cricket pitches</v>
      </c>
      <c r="B703" s="9"/>
      <c r="C703" s="9"/>
      <c r="D703" s="9"/>
      <c r="E703" s="9"/>
      <c r="F703" s="9"/>
      <c r="G703" s="25">
        <f t="shared" si="95"/>
        <v>0</v>
      </c>
    </row>
    <row r="704" spans="1:7" x14ac:dyDescent="0.2">
      <c r="A704" s="10" t="str">
        <f t="shared" si="94"/>
        <v>Light Towers</v>
      </c>
      <c r="B704" s="9"/>
      <c r="C704" s="9"/>
      <c r="D704" s="9"/>
      <c r="E704" s="9"/>
      <c r="F704" s="9"/>
      <c r="G704" s="25">
        <f t="shared" si="95"/>
        <v>0</v>
      </c>
    </row>
    <row r="705" spans="1:7" x14ac:dyDescent="0.2">
      <c r="A705" s="10" t="str">
        <f t="shared" si="94"/>
        <v>Fences</v>
      </c>
      <c r="B705" s="9"/>
      <c r="C705" s="9"/>
      <c r="D705" s="9"/>
      <c r="E705" s="9"/>
      <c r="F705" s="9"/>
      <c r="G705" s="25">
        <f t="shared" si="95"/>
        <v>0</v>
      </c>
    </row>
    <row r="706" spans="1:7" x14ac:dyDescent="0.2">
      <c r="A706" s="10" t="str">
        <f t="shared" si="94"/>
        <v>Score Board</v>
      </c>
      <c r="B706" s="9"/>
      <c r="C706" s="9"/>
      <c r="D706" s="9"/>
      <c r="E706" s="9"/>
      <c r="F706" s="9"/>
      <c r="G706" s="25">
        <f t="shared" si="95"/>
        <v>0</v>
      </c>
    </row>
    <row r="707" spans="1:7" x14ac:dyDescent="0.2">
      <c r="A707" s="10" t="str">
        <f t="shared" si="94"/>
        <v>Carparking</v>
      </c>
      <c r="B707" s="9"/>
      <c r="C707" s="9"/>
      <c r="D707" s="9"/>
      <c r="E707" s="9"/>
      <c r="F707" s="9"/>
      <c r="G707" s="25">
        <f t="shared" si="95"/>
        <v>0</v>
      </c>
    </row>
    <row r="708" spans="1:7" x14ac:dyDescent="0.2">
      <c r="A708" s="10" t="str">
        <f t="shared" si="94"/>
        <v>Surrounding vegetation</v>
      </c>
      <c r="B708" s="9"/>
      <c r="C708" s="9"/>
      <c r="D708" s="9"/>
      <c r="E708" s="9"/>
      <c r="F708" s="9"/>
      <c r="G708" s="25">
        <f t="shared" si="95"/>
        <v>0</v>
      </c>
    </row>
    <row r="709" spans="1:7" x14ac:dyDescent="0.2">
      <c r="A709" s="10" t="str">
        <f t="shared" si="94"/>
        <v>Carpark</v>
      </c>
      <c r="B709" s="9"/>
      <c r="C709" s="9"/>
      <c r="D709" s="9"/>
      <c r="E709" s="9"/>
      <c r="F709" s="9"/>
      <c r="G709" s="25">
        <f t="shared" si="95"/>
        <v>0</v>
      </c>
    </row>
    <row r="710" spans="1:7" x14ac:dyDescent="0.2">
      <c r="A710" s="10" t="str">
        <f t="shared" si="94"/>
        <v>Other??</v>
      </c>
      <c r="B710" s="9"/>
      <c r="C710" s="36"/>
      <c r="D710" s="9"/>
      <c r="E710" s="9"/>
      <c r="F710" s="9"/>
      <c r="G710" s="25">
        <f t="shared" si="95"/>
        <v>0</v>
      </c>
    </row>
    <row r="711" spans="1:7" ht="15.75" thickBot="1" x14ac:dyDescent="0.25">
      <c r="A711" s="43"/>
      <c r="B711" s="44"/>
      <c r="C711" s="44"/>
      <c r="D711" s="45"/>
      <c r="E711" s="46">
        <f>SUM(E700:E710)</f>
        <v>0</v>
      </c>
      <c r="F711" s="46">
        <f>SUM(F700:F710)</f>
        <v>0</v>
      </c>
      <c r="G711" s="46">
        <f>SUM(G700:G710)</f>
        <v>0</v>
      </c>
    </row>
    <row r="712" spans="1:7" ht="15.75" thickTop="1" x14ac:dyDescent="0.25">
      <c r="A712" s="109">
        <f>A698+1</f>
        <v>50</v>
      </c>
      <c r="B712" s="145" t="s">
        <v>98</v>
      </c>
      <c r="C712" s="146"/>
      <c r="D712" s="136"/>
      <c r="E712" s="137"/>
      <c r="F712" s="137"/>
      <c r="G712" s="138"/>
    </row>
    <row r="713" spans="1:7" x14ac:dyDescent="0.2">
      <c r="A713" s="4" t="s">
        <v>12</v>
      </c>
      <c r="B713" s="4" t="s">
        <v>13</v>
      </c>
      <c r="C713" s="5" t="s">
        <v>14</v>
      </c>
      <c r="D713" s="15" t="s">
        <v>9</v>
      </c>
      <c r="E713" s="21" t="s">
        <v>10</v>
      </c>
      <c r="F713" s="22" t="s">
        <v>8</v>
      </c>
      <c r="G713" s="22" t="s">
        <v>4</v>
      </c>
    </row>
    <row r="714" spans="1:7" ht="24" x14ac:dyDescent="0.2">
      <c r="A714" s="10" t="str">
        <f>A700</f>
        <v>Ground (cricket, football, soccer pitch etc)</v>
      </c>
      <c r="B714" s="9"/>
      <c r="C714" s="36" t="s">
        <v>376</v>
      </c>
      <c r="D714" s="38"/>
      <c r="E714" s="23"/>
      <c r="F714" s="24"/>
      <c r="G714" s="25">
        <f t="shared" ref="G714:G724" si="96">SUM(E714:F714)</f>
        <v>0</v>
      </c>
    </row>
    <row r="715" spans="1:7" x14ac:dyDescent="0.2">
      <c r="A715" s="10" t="str">
        <f t="shared" ref="A715:A724" si="97">A701</f>
        <v>Irrigation system</v>
      </c>
      <c r="B715" s="9"/>
      <c r="C715" s="12"/>
      <c r="D715" s="38"/>
      <c r="E715" s="23"/>
      <c r="F715" s="24"/>
      <c r="G715" s="25">
        <f t="shared" si="96"/>
        <v>0</v>
      </c>
    </row>
    <row r="716" spans="1:7" x14ac:dyDescent="0.2">
      <c r="A716" s="10" t="str">
        <f t="shared" si="97"/>
        <v>Cricket Nets</v>
      </c>
      <c r="B716" s="9"/>
      <c r="C716" s="12"/>
      <c r="D716" s="38"/>
      <c r="E716" s="23"/>
      <c r="F716" s="24"/>
      <c r="G716" s="25">
        <f t="shared" si="96"/>
        <v>0</v>
      </c>
    </row>
    <row r="717" spans="1:7" x14ac:dyDescent="0.2">
      <c r="A717" s="10" t="str">
        <f t="shared" si="97"/>
        <v>Cricket pitches</v>
      </c>
      <c r="B717" s="9"/>
      <c r="C717" s="12"/>
      <c r="D717" s="38"/>
      <c r="E717" s="23"/>
      <c r="F717" s="24"/>
      <c r="G717" s="25">
        <f t="shared" si="96"/>
        <v>0</v>
      </c>
    </row>
    <row r="718" spans="1:7" x14ac:dyDescent="0.2">
      <c r="A718" s="10" t="str">
        <f t="shared" si="97"/>
        <v>Light Towers</v>
      </c>
      <c r="B718" s="9"/>
      <c r="C718" s="12"/>
      <c r="D718" s="38"/>
      <c r="E718" s="23"/>
      <c r="F718" s="24"/>
      <c r="G718" s="25">
        <f t="shared" si="96"/>
        <v>0</v>
      </c>
    </row>
    <row r="719" spans="1:7" x14ac:dyDescent="0.2">
      <c r="A719" s="10" t="str">
        <f t="shared" si="97"/>
        <v>Fences</v>
      </c>
      <c r="B719" s="9"/>
      <c r="C719" s="12"/>
      <c r="D719" s="38"/>
      <c r="E719" s="23"/>
      <c r="F719" s="24"/>
      <c r="G719" s="25">
        <f t="shared" si="96"/>
        <v>0</v>
      </c>
    </row>
    <row r="720" spans="1:7" x14ac:dyDescent="0.2">
      <c r="A720" s="10" t="str">
        <f t="shared" si="97"/>
        <v>Score Board</v>
      </c>
      <c r="B720" s="9"/>
      <c r="C720" s="12"/>
      <c r="D720" s="38"/>
      <c r="E720" s="23"/>
      <c r="F720" s="24"/>
      <c r="G720" s="25">
        <f t="shared" si="96"/>
        <v>0</v>
      </c>
    </row>
    <row r="721" spans="1:7" x14ac:dyDescent="0.2">
      <c r="A721" s="10" t="str">
        <f t="shared" si="97"/>
        <v>Carparking</v>
      </c>
      <c r="B721" s="9"/>
      <c r="C721" s="12"/>
      <c r="D721" s="38"/>
      <c r="E721" s="23"/>
      <c r="F721" s="24"/>
      <c r="G721" s="25">
        <f t="shared" si="96"/>
        <v>0</v>
      </c>
    </row>
    <row r="722" spans="1:7" x14ac:dyDescent="0.2">
      <c r="A722" s="10" t="str">
        <f t="shared" si="97"/>
        <v>Surrounding vegetation</v>
      </c>
      <c r="B722" s="9"/>
      <c r="C722" s="12"/>
      <c r="D722" s="38"/>
      <c r="E722" s="23"/>
      <c r="F722" s="24"/>
      <c r="G722" s="25">
        <f t="shared" si="96"/>
        <v>0</v>
      </c>
    </row>
    <row r="723" spans="1:7" x14ac:dyDescent="0.2">
      <c r="A723" s="10" t="str">
        <f t="shared" si="97"/>
        <v>Carpark</v>
      </c>
      <c r="B723" s="9"/>
      <c r="C723" s="12"/>
      <c r="D723" s="38"/>
      <c r="E723" s="23"/>
      <c r="F723" s="24"/>
      <c r="G723" s="25">
        <f t="shared" si="96"/>
        <v>0</v>
      </c>
    </row>
    <row r="724" spans="1:7" x14ac:dyDescent="0.2">
      <c r="A724" s="10" t="str">
        <f t="shared" si="97"/>
        <v>Other??</v>
      </c>
      <c r="B724" s="9"/>
      <c r="C724" s="12"/>
      <c r="D724" s="38"/>
      <c r="E724" s="23"/>
      <c r="F724" s="24"/>
      <c r="G724" s="25">
        <f t="shared" si="96"/>
        <v>0</v>
      </c>
    </row>
    <row r="725" spans="1:7" ht="15.75" thickBot="1" x14ac:dyDescent="0.25">
      <c r="A725" s="43"/>
      <c r="B725" s="44"/>
      <c r="C725" s="44"/>
      <c r="D725" s="45"/>
      <c r="E725" s="46">
        <f>SUM(E714:E724)</f>
        <v>0</v>
      </c>
      <c r="F725" s="46">
        <f>SUM(F714:F724)</f>
        <v>0</v>
      </c>
      <c r="G725" s="46">
        <f>SUM(G714:G724)</f>
        <v>0</v>
      </c>
    </row>
    <row r="726" spans="1:7" ht="13.5" thickTop="1" x14ac:dyDescent="0.2">
      <c r="A726" s="2"/>
      <c r="B726" s="2"/>
      <c r="C726" s="2"/>
    </row>
    <row r="727" spans="1:7" x14ac:dyDescent="0.2">
      <c r="A727" s="2"/>
      <c r="B727" s="2"/>
      <c r="C727" s="2"/>
    </row>
    <row r="728" spans="1:7" x14ac:dyDescent="0.2">
      <c r="A728" s="3"/>
      <c r="B728" s="3"/>
      <c r="C728" s="3"/>
    </row>
    <row r="729" spans="1:7" x14ac:dyDescent="0.2">
      <c r="A729" s="2"/>
      <c r="B729" s="2"/>
      <c r="C729" s="2"/>
    </row>
    <row r="730" spans="1:7" x14ac:dyDescent="0.2">
      <c r="A730" s="2"/>
      <c r="B730" s="2"/>
      <c r="C730" s="2"/>
    </row>
  </sheetData>
  <mergeCells count="102">
    <mergeCell ref="B712:C712"/>
    <mergeCell ref="D712:G712"/>
    <mergeCell ref="B642:C642"/>
    <mergeCell ref="D642:G642"/>
    <mergeCell ref="B656:C656"/>
    <mergeCell ref="D656:G656"/>
    <mergeCell ref="B670:C670"/>
    <mergeCell ref="D670:G670"/>
    <mergeCell ref="D292:G292"/>
    <mergeCell ref="B292:C292"/>
    <mergeCell ref="B684:C684"/>
    <mergeCell ref="D684:G684"/>
    <mergeCell ref="B698:C698"/>
    <mergeCell ref="D698:G698"/>
    <mergeCell ref="B600:C600"/>
    <mergeCell ref="D600:G600"/>
    <mergeCell ref="B614:C614"/>
    <mergeCell ref="D614:G614"/>
    <mergeCell ref="B516:C516"/>
    <mergeCell ref="D516:G516"/>
    <mergeCell ref="B530:C530"/>
    <mergeCell ref="D530:G530"/>
    <mergeCell ref="B544:C544"/>
    <mergeCell ref="D544:G544"/>
    <mergeCell ref="B628:C628"/>
    <mergeCell ref="D628:G628"/>
    <mergeCell ref="B558:C558"/>
    <mergeCell ref="D558:G558"/>
    <mergeCell ref="B572:C572"/>
    <mergeCell ref="D572:G572"/>
    <mergeCell ref="B586:C586"/>
    <mergeCell ref="D586:G586"/>
    <mergeCell ref="B446:C446"/>
    <mergeCell ref="D446:G446"/>
    <mergeCell ref="B460:C460"/>
    <mergeCell ref="D460:G460"/>
    <mergeCell ref="B474:C474"/>
    <mergeCell ref="D474:G474"/>
    <mergeCell ref="B488:C488"/>
    <mergeCell ref="D488:G488"/>
    <mergeCell ref="B502:C502"/>
    <mergeCell ref="D502:G502"/>
    <mergeCell ref="B376:C376"/>
    <mergeCell ref="D376:G376"/>
    <mergeCell ref="B390:C390"/>
    <mergeCell ref="D390:G390"/>
    <mergeCell ref="B404:C404"/>
    <mergeCell ref="D404:G404"/>
    <mergeCell ref="B418:C418"/>
    <mergeCell ref="D418:G418"/>
    <mergeCell ref="B432:C432"/>
    <mergeCell ref="D432:G432"/>
    <mergeCell ref="B306:C306"/>
    <mergeCell ref="D306:G306"/>
    <mergeCell ref="B320:C320"/>
    <mergeCell ref="D320:G320"/>
    <mergeCell ref="B334:C334"/>
    <mergeCell ref="D334:G334"/>
    <mergeCell ref="B348:C348"/>
    <mergeCell ref="D348:G348"/>
    <mergeCell ref="B362:C362"/>
    <mergeCell ref="D362:G362"/>
    <mergeCell ref="B264:C264"/>
    <mergeCell ref="D264:G264"/>
    <mergeCell ref="B278:C278"/>
    <mergeCell ref="D278:G278"/>
    <mergeCell ref="B222:C222"/>
    <mergeCell ref="D222:G222"/>
    <mergeCell ref="B236:C236"/>
    <mergeCell ref="D236:G236"/>
    <mergeCell ref="B250:C250"/>
    <mergeCell ref="D250:G250"/>
    <mergeCell ref="B152:C152"/>
    <mergeCell ref="D152:G152"/>
    <mergeCell ref="B166:C166"/>
    <mergeCell ref="D166:G166"/>
    <mergeCell ref="B180:C180"/>
    <mergeCell ref="D180:G180"/>
    <mergeCell ref="B194:C194"/>
    <mergeCell ref="D194:G194"/>
    <mergeCell ref="B208:C208"/>
    <mergeCell ref="D208:G208"/>
    <mergeCell ref="B82:C82"/>
    <mergeCell ref="D82:G82"/>
    <mergeCell ref="B96:C96"/>
    <mergeCell ref="D96:G96"/>
    <mergeCell ref="B110:C110"/>
    <mergeCell ref="D110:G110"/>
    <mergeCell ref="B124:C124"/>
    <mergeCell ref="D124:G124"/>
    <mergeCell ref="B138:C138"/>
    <mergeCell ref="D138:G138"/>
    <mergeCell ref="B3:C3"/>
    <mergeCell ref="D3:G3"/>
    <mergeCell ref="B26:C26"/>
    <mergeCell ref="D26:G26"/>
    <mergeCell ref="B40:C40"/>
    <mergeCell ref="D40:G40"/>
    <mergeCell ref="B54:C54"/>
    <mergeCell ref="D54:G54"/>
    <mergeCell ref="B68:C68"/>
    <mergeCell ref="D68:G68"/>
  </mergeCells>
  <pageMargins left="0.51181102362204722" right="0.11811023622047245" top="0.74803149606299213" bottom="0.74803149606299213" header="0.31496062992125984" footer="0.31496062992125984"/>
  <pageSetup paperSize="9" scale="89" orientation="portrait"/>
  <headerFooter alignWithMargins="0">
    <oddHeader>&amp;C&amp;"Arial,Bold"&amp;16BAYSIDE PAVILION COST MATRIX</oddHeader>
    <oddFooter>&amp;L&amp;A&amp;C&amp;D&amp;R&amp;Z&amp;F</oddFooter>
  </headerFooter>
  <rowBreaks count="15" manualBreakCount="15">
    <brk id="51" max="16383" man="1"/>
    <brk id="77" max="16383" man="1"/>
    <brk id="103" max="16383" man="1"/>
    <brk id="129" max="16383" man="1"/>
    <brk id="155" max="16383" man="1"/>
    <brk id="181" max="16383" man="1"/>
    <brk id="207" max="16383" man="1"/>
    <brk id="233" max="16383" man="1"/>
    <brk id="259" max="16383" man="1"/>
    <brk id="285" max="16383" man="1"/>
    <brk id="311" max="16383" man="1"/>
    <brk id="337" max="16383" man="1"/>
    <brk id="363" max="16383" man="1"/>
    <brk id="389" max="16383" man="1"/>
    <brk id="415" max="16383" man="1"/>
  </rowBreaks>
  <colBreaks count="1" manualBreakCount="1">
    <brk id="7" max="1048575" man="1"/>
  </colBreak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abSelected="1" topLeftCell="B1" zoomScale="150" zoomScaleNormal="150" workbookViewId="0">
      <selection activeCell="W37" sqref="W37"/>
    </sheetView>
  </sheetViews>
  <sheetFormatPr defaultRowHeight="11.25" x14ac:dyDescent="0.2"/>
  <cols>
    <col min="1" max="1" width="5" style="41" customWidth="1"/>
    <col min="2" max="2" width="80.28515625" style="42" customWidth="1"/>
    <col min="3" max="3" width="18.140625" style="41" customWidth="1"/>
    <col min="4" max="4" width="6.7109375" style="41" bestFit="1" customWidth="1"/>
    <col min="5" max="5" width="11.42578125" style="41" bestFit="1" customWidth="1"/>
    <col min="6" max="6" width="11.140625" style="41" bestFit="1" customWidth="1"/>
    <col min="7" max="7" width="9.140625" style="41" bestFit="1" customWidth="1"/>
    <col min="8" max="8" width="11.28515625" style="41" bestFit="1" customWidth="1"/>
    <col min="9" max="9" width="11.140625" style="41" bestFit="1" customWidth="1"/>
    <col min="10" max="10" width="9.42578125" style="41" bestFit="1" customWidth="1"/>
    <col min="11" max="11" width="11.28515625" style="41" bestFit="1" customWidth="1"/>
    <col min="12" max="12" width="11.140625" style="41" bestFit="1" customWidth="1"/>
    <col min="13" max="13" width="9.42578125" style="41" bestFit="1" customWidth="1"/>
    <col min="14" max="14" width="11.28515625" style="41" bestFit="1" customWidth="1"/>
    <col min="15" max="15" width="11.140625" style="41" bestFit="1" customWidth="1"/>
    <col min="16" max="22" width="11.42578125" style="41" customWidth="1"/>
    <col min="23" max="23" width="38.140625" style="41" customWidth="1"/>
    <col min="24" max="256" width="11.42578125" style="41" customWidth="1"/>
    <col min="257" max="16384" width="9.140625" style="41"/>
  </cols>
  <sheetData>
    <row r="1" spans="1:24" ht="15.75" thickBot="1" x14ac:dyDescent="0.3">
      <c r="A1" s="160" t="s">
        <v>42</v>
      </c>
      <c r="B1" s="160"/>
      <c r="C1" s="160"/>
      <c r="D1" s="161"/>
      <c r="E1" s="162" t="s">
        <v>28</v>
      </c>
      <c r="F1" s="163"/>
      <c r="G1" s="164"/>
      <c r="H1" s="162" t="s">
        <v>29</v>
      </c>
      <c r="I1" s="163"/>
      <c r="J1" s="164"/>
      <c r="K1" s="162" t="s">
        <v>30</v>
      </c>
      <c r="L1" s="163"/>
      <c r="M1" s="164"/>
      <c r="N1" s="162" t="s">
        <v>31</v>
      </c>
      <c r="O1" s="163"/>
      <c r="P1" s="164"/>
      <c r="Q1" s="155" t="s">
        <v>43</v>
      </c>
      <c r="R1" s="155"/>
      <c r="S1" s="156"/>
      <c r="T1" s="157" t="s">
        <v>44</v>
      </c>
      <c r="U1" s="158"/>
      <c r="V1" s="159"/>
      <c r="W1" s="89" t="s">
        <v>45</v>
      </c>
    </row>
    <row r="2" spans="1:24" ht="15.75" thickBot="1" x14ac:dyDescent="0.3">
      <c r="A2" s="49" t="s">
        <v>26</v>
      </c>
      <c r="B2" s="50" t="s">
        <v>3</v>
      </c>
      <c r="C2" s="51" t="s">
        <v>27</v>
      </c>
      <c r="D2" s="51" t="s">
        <v>9</v>
      </c>
      <c r="E2" s="74" t="s">
        <v>10</v>
      </c>
      <c r="F2" s="75" t="s">
        <v>8</v>
      </c>
      <c r="G2" s="52" t="s">
        <v>4</v>
      </c>
      <c r="H2" s="74" t="s">
        <v>32</v>
      </c>
      <c r="I2" s="75" t="s">
        <v>33</v>
      </c>
      <c r="J2" s="52" t="s">
        <v>34</v>
      </c>
      <c r="K2" s="74" t="s">
        <v>35</v>
      </c>
      <c r="L2" s="75" t="s">
        <v>36</v>
      </c>
      <c r="M2" s="52" t="s">
        <v>37</v>
      </c>
      <c r="N2" s="74" t="s">
        <v>38</v>
      </c>
      <c r="O2" s="75" t="s">
        <v>39</v>
      </c>
      <c r="P2" s="52" t="s">
        <v>40</v>
      </c>
      <c r="Q2" s="84" t="s">
        <v>15</v>
      </c>
      <c r="R2" s="86" t="s">
        <v>16</v>
      </c>
      <c r="S2" s="87" t="s">
        <v>17</v>
      </c>
      <c r="T2" s="85" t="s">
        <v>15</v>
      </c>
      <c r="U2" s="85" t="s">
        <v>16</v>
      </c>
      <c r="V2" s="88" t="s">
        <v>17</v>
      </c>
      <c r="W2" s="90"/>
      <c r="X2" s="70"/>
    </row>
    <row r="3" spans="1:24" ht="15" x14ac:dyDescent="0.25">
      <c r="A3" s="41">
        <f>'PIVOTTABLES-RES'!A26</f>
        <v>1</v>
      </c>
      <c r="B3" s="42" t="str">
        <f>'PIVOTTABLES-RES'!B26</f>
        <v>Aberfeldie Park (3 Ovals)</v>
      </c>
      <c r="C3" s="67">
        <f>'PIVOTTABLES-RES'!D26</f>
        <v>0</v>
      </c>
      <c r="D3" s="94"/>
      <c r="E3" s="55">
        <f>'PIVOTTABLES-RES'!E39</f>
        <v>135000</v>
      </c>
      <c r="F3" s="76">
        <f>'PIVOTTABLES-RES'!F39</f>
        <v>390000</v>
      </c>
      <c r="G3" s="78">
        <f>'PIVOTTABLES-RES'!G39</f>
        <v>525000</v>
      </c>
      <c r="H3" s="77">
        <f>SUMIF('PIVOTTABLES-RES'!D28:D38,"High",'PIVOTTABLES-RES'!E28:E38)</f>
        <v>0</v>
      </c>
      <c r="I3" s="61">
        <f>SUMIF('PIVOTTABLES-RES'!D28:D38,"High",'PIVOTTABLES-RES'!F28:F38)</f>
        <v>0</v>
      </c>
      <c r="J3" s="78">
        <f>SUMIF('PIVOTTABLES-RES'!D28:D38,"High",'PIVOTTABLES-RES'!G28:G38)</f>
        <v>0</v>
      </c>
      <c r="K3" s="73">
        <f>SUMIF('PIVOTTABLES-RES'!D28:D38,"Medium",'PIVOTTABLES-RES'!E28:E38)</f>
        <v>85000</v>
      </c>
      <c r="L3" s="61">
        <f>SUMIF('PIVOTTABLES-RES'!D28:D38,"Medium",'PIVOTTABLES-RES'!F28:F38)</f>
        <v>365000</v>
      </c>
      <c r="M3" s="78">
        <f>SUMIF('PIVOTTABLES-RES'!D28:D38,"Medium",'PIVOTTABLES-RES'!G28:G38)</f>
        <v>450000</v>
      </c>
      <c r="N3" s="73">
        <f>SUMIF('PIVOTTABLES-RES'!D28:D38,"Low",'PIVOTTABLES-RES'!E28:E38)</f>
        <v>50000</v>
      </c>
      <c r="O3" s="61">
        <f>SUMIF('PIVOTTABLES-RES'!D28:D38,"Low",'PIVOTTABLES-RES'!F28:F38)</f>
        <v>25000</v>
      </c>
      <c r="P3" s="78">
        <f>SUMIF('PIVOTTABLES-RES'!D28:D38,"Low",'PIVOTTABLES-RES'!G28:G38)</f>
        <v>75000</v>
      </c>
      <c r="Q3" s="73">
        <f>H3</f>
        <v>0</v>
      </c>
      <c r="R3" s="73">
        <f>K3</f>
        <v>85000</v>
      </c>
      <c r="S3" s="73">
        <f>N3</f>
        <v>50000</v>
      </c>
      <c r="T3" s="82">
        <f>I3</f>
        <v>0</v>
      </c>
      <c r="U3" s="82">
        <f>L3</f>
        <v>365000</v>
      </c>
      <c r="V3" s="82">
        <f>O3</f>
        <v>25000</v>
      </c>
      <c r="W3" s="91"/>
      <c r="X3" s="70"/>
    </row>
    <row r="4" spans="1:24" ht="15" x14ac:dyDescent="0.25">
      <c r="A4" s="41">
        <f>'PIVOTTABLES-RES'!A40</f>
        <v>2</v>
      </c>
      <c r="B4" s="42" t="str">
        <f>'PIVOTTABLES-RES'!B40</f>
        <v>AJ Davis Reserve</v>
      </c>
      <c r="C4" s="67">
        <f>'PIVOTTABLES-RES'!D40</f>
        <v>0</v>
      </c>
      <c r="D4" s="94"/>
      <c r="E4" s="56">
        <f>'PIVOTTABLES-RES'!E53</f>
        <v>70000</v>
      </c>
      <c r="F4" s="76">
        <f>'PIVOTTABLES-RES'!F53</f>
        <v>150000</v>
      </c>
      <c r="G4" s="79">
        <f>'PIVOTTABLES-RES'!G53</f>
        <v>220000</v>
      </c>
      <c r="H4" s="57">
        <f>SUMIF('PIVOTTABLES-RES'!D42:D52,"High",'PIVOTTABLES-RES'!E42:E52)</f>
        <v>0</v>
      </c>
      <c r="I4" s="61">
        <f>SUMIF('PIVOTTABLES-RES'!D42:D52,"High",'PIVOTTABLES-RES'!F42:F52)</f>
        <v>0</v>
      </c>
      <c r="J4" s="79">
        <f>SUMIF('PIVOTTABLES-RES'!D42:D52,"High",'PIVOTTABLES-RES'!G42:G52)</f>
        <v>0</v>
      </c>
      <c r="K4" s="56">
        <f>SUMIF('PIVOTTABLES-RES'!D42:D52,"Medium",'PIVOTTABLES-RES'!E42:E52)</f>
        <v>55000</v>
      </c>
      <c r="L4" s="61">
        <f>SUMIF('PIVOTTABLES-RES'!D42:D52,"Medium",'PIVOTTABLES-RES'!F42:F52)</f>
        <v>85000</v>
      </c>
      <c r="M4" s="79">
        <f>SUMIF('PIVOTTABLES-RES'!D42:D52,"Medium",'PIVOTTABLES-RES'!G42:G52)</f>
        <v>140000</v>
      </c>
      <c r="N4" s="56">
        <f>SUMIF('PIVOTTABLES-RES'!D42:D52,"Low",'PIVOTTABLES-RES'!E42:E52)</f>
        <v>15000</v>
      </c>
      <c r="O4" s="61">
        <f>SUMIF('PIVOTTABLES-RES'!D42:D52,"Low",'PIVOTTABLES-RES'!F42:F52)</f>
        <v>65000</v>
      </c>
      <c r="P4" s="79">
        <f>SUMIF('PIVOTTABLES-RES'!D42:D52,"Low",'PIVOTTABLES-RES'!G42:G52)</f>
        <v>80000</v>
      </c>
      <c r="Q4" s="56">
        <f t="shared" ref="Q4:Q52" si="0">H4</f>
        <v>0</v>
      </c>
      <c r="R4" s="56">
        <f t="shared" ref="R4:R52" si="1">K4</f>
        <v>55000</v>
      </c>
      <c r="S4" s="56">
        <f t="shared" ref="S4:S52" si="2">N4</f>
        <v>15000</v>
      </c>
      <c r="T4" s="82">
        <f t="shared" ref="T4:T52" si="3">I4</f>
        <v>0</v>
      </c>
      <c r="U4" s="82">
        <f t="shared" ref="U4:U52" si="4">L4</f>
        <v>85000</v>
      </c>
      <c r="V4" s="82">
        <f t="shared" ref="V4:V52" si="5">O4</f>
        <v>65000</v>
      </c>
      <c r="W4" s="91"/>
      <c r="X4" s="70"/>
    </row>
    <row r="5" spans="1:24" ht="15" x14ac:dyDescent="0.25">
      <c r="A5" s="41">
        <f>'PIVOTTABLES-RES'!A54</f>
        <v>3</v>
      </c>
      <c r="B5" s="42" t="str">
        <f>'PIVOTTABLES-RES'!B54</f>
        <v>Boeing Reserve</v>
      </c>
      <c r="C5" s="67">
        <f>'PIVOTTABLES-RES'!D54</f>
        <v>0</v>
      </c>
      <c r="D5" s="94"/>
      <c r="E5" s="56">
        <f>'PIVOTTABLES-RES'!E67</f>
        <v>95000</v>
      </c>
      <c r="F5" s="76">
        <f>'PIVOTTABLES-RES'!F67</f>
        <v>895000</v>
      </c>
      <c r="G5" s="79">
        <f>'PIVOTTABLES-RES'!G67</f>
        <v>990000</v>
      </c>
      <c r="H5" s="57">
        <f>SUMIF('PIVOTTABLES-RES'!D56:D66,"High",'PIVOTTABLES-RES'!E56:E66)</f>
        <v>0</v>
      </c>
      <c r="I5" s="61">
        <f>SUMIF('PIVOTTABLES-RES'!D56:D66,"High",'PIVOTTABLES-RES'!F56:F66)</f>
        <v>420000</v>
      </c>
      <c r="J5" s="79">
        <f>SUMIF('PIVOTTABLES-RES'!D56:D66,"High",'PIVOTTABLES-RES'!G56:G66)</f>
        <v>420000</v>
      </c>
      <c r="K5" s="56">
        <f>SUMIF('PIVOTTABLES-RES'!D56:D66,"Medium",'PIVOTTABLES-RES'!E56:E66)</f>
        <v>10000</v>
      </c>
      <c r="L5" s="61">
        <f>SUMIF('PIVOTTABLES-RES'!D56:D66,"Medium",'PIVOTTABLES-RES'!F56:F66)</f>
        <v>420000</v>
      </c>
      <c r="M5" s="79">
        <f>SUMIF('PIVOTTABLES-RES'!D56:D66,"Medium",'PIVOTTABLES-RES'!G56:G66)</f>
        <v>430000</v>
      </c>
      <c r="N5" s="56">
        <f>SUMIF('PIVOTTABLES-RES'!D56:D66,"Low",'PIVOTTABLES-RES'!E56:E66)</f>
        <v>85000</v>
      </c>
      <c r="O5" s="61">
        <f>SUMIF('PIVOTTABLES-RES'!D56:D66,"Low",'PIVOTTABLES-RES'!F56:F66)</f>
        <v>55000</v>
      </c>
      <c r="P5" s="79">
        <f>SUMIF('PIVOTTABLES-RES'!D56:D66,"Low",'PIVOTTABLES-RES'!G56:G66)</f>
        <v>140000</v>
      </c>
      <c r="Q5" s="56">
        <f t="shared" si="0"/>
        <v>0</v>
      </c>
      <c r="R5" s="56">
        <f t="shared" si="1"/>
        <v>10000</v>
      </c>
      <c r="S5" s="56">
        <f t="shared" si="2"/>
        <v>85000</v>
      </c>
      <c r="T5" s="82">
        <f t="shared" si="3"/>
        <v>420000</v>
      </c>
      <c r="U5" s="82">
        <f t="shared" si="4"/>
        <v>420000</v>
      </c>
      <c r="V5" s="82">
        <f t="shared" si="5"/>
        <v>55000</v>
      </c>
      <c r="W5" s="91"/>
      <c r="X5" s="70"/>
    </row>
    <row r="6" spans="1:24" ht="15" x14ac:dyDescent="0.25">
      <c r="A6" s="41">
        <f>'PIVOTTABLES-RES'!A68</f>
        <v>4</v>
      </c>
      <c r="B6" s="42" t="str">
        <f>'PIVOTTABLES-RES'!B68</f>
        <v>Buckley Park (2 Ovals)</v>
      </c>
      <c r="C6" s="67">
        <f>'PIVOTTABLES-RES'!D68</f>
        <v>0</v>
      </c>
      <c r="D6" s="94"/>
      <c r="E6" s="56">
        <f>'PIVOTTABLES-RES'!E81</f>
        <v>78000</v>
      </c>
      <c r="F6" s="76">
        <f>'PIVOTTABLES-RES'!F81</f>
        <v>150000</v>
      </c>
      <c r="G6" s="79">
        <f>'PIVOTTABLES-RES'!G81</f>
        <v>228000</v>
      </c>
      <c r="H6" s="57">
        <f>SUMIF('PIVOTTABLES-RES'!D70:D80,"High",'PIVOTTABLES-RES'!E70:E80)</f>
        <v>20000</v>
      </c>
      <c r="I6" s="61">
        <f>SUMIF('PIVOTTABLES-RES'!D70:D80,"High",'PIVOTTABLES-RES'!F70:F80)</f>
        <v>0</v>
      </c>
      <c r="J6" s="79">
        <f>SUMIF('PIVOTTABLES-RES'!D70:D80,"High",'PIVOTTABLES-RES'!G70:G80)</f>
        <v>20000</v>
      </c>
      <c r="K6" s="56">
        <f>SUMIF('PIVOTTABLES-RES'!D70:D80,"Medium",'PIVOTTABLES-RES'!E70:E80)</f>
        <v>58000</v>
      </c>
      <c r="L6" s="61">
        <f>SUMIF('PIVOTTABLES-RES'!D70:D80,"Medium",'PIVOTTABLES-RES'!F70:F80)</f>
        <v>150000</v>
      </c>
      <c r="M6" s="79">
        <f>SUMIF('PIVOTTABLES-RES'!D70:D80,"Medium",'PIVOTTABLES-RES'!G70:G80)</f>
        <v>208000</v>
      </c>
      <c r="N6" s="56">
        <f>SUMIF('PIVOTTABLES-RES'!D70:D80,"Low",'PIVOTTABLES-RES'!E70:E80)</f>
        <v>0</v>
      </c>
      <c r="O6" s="61">
        <f>SUMIF('PIVOTTABLES-RES'!D70:D80,"Low",'PIVOTTABLES-RES'!F70:F80)</f>
        <v>0</v>
      </c>
      <c r="P6" s="79">
        <f>SUMIF('PIVOTTABLES-RES'!D70:D80,"Low",'PIVOTTABLES-RES'!G70:G80)</f>
        <v>0</v>
      </c>
      <c r="Q6" s="56">
        <f t="shared" si="0"/>
        <v>20000</v>
      </c>
      <c r="R6" s="56">
        <f t="shared" si="1"/>
        <v>58000</v>
      </c>
      <c r="S6" s="56">
        <f t="shared" si="2"/>
        <v>0</v>
      </c>
      <c r="T6" s="82">
        <f t="shared" si="3"/>
        <v>0</v>
      </c>
      <c r="U6" s="82">
        <f t="shared" si="4"/>
        <v>150000</v>
      </c>
      <c r="V6" s="82">
        <f t="shared" si="5"/>
        <v>0</v>
      </c>
      <c r="W6" s="91"/>
      <c r="X6" s="70"/>
    </row>
    <row r="7" spans="1:24" ht="15" x14ac:dyDescent="0.25">
      <c r="A7" s="41">
        <f>'PIVOTTABLES-RES'!A82</f>
        <v>5</v>
      </c>
      <c r="B7" s="42" t="str">
        <f>'PIVOTTABLES-RES'!B82</f>
        <v>Canning Reserve</v>
      </c>
      <c r="C7" s="67">
        <f>'PIVOTTABLES-RES'!D82</f>
        <v>0</v>
      </c>
      <c r="D7" s="94"/>
      <c r="E7" s="56">
        <f>'PIVOTTABLES-RES'!E95</f>
        <v>70000</v>
      </c>
      <c r="F7" s="76">
        <f>'PIVOTTABLES-RES'!F95</f>
        <v>120000</v>
      </c>
      <c r="G7" s="79">
        <f>'PIVOTTABLES-RES'!G95</f>
        <v>190000</v>
      </c>
      <c r="H7" s="57">
        <f>SUMIF('PIVOTTABLES-RES'!D84:D94,"High",'PIVOTTABLES-RES'!E84:E94)</f>
        <v>70000</v>
      </c>
      <c r="I7" s="61">
        <f>SUMIF('PIVOTTABLES-RES'!D84:D94,"High",'PIVOTTABLES-RES'!F84:F94)</f>
        <v>120000</v>
      </c>
      <c r="J7" s="79">
        <f>SUMIF('PIVOTTABLES-RES'!D84:D94,"High",'PIVOTTABLES-RES'!G84:G94)</f>
        <v>190000</v>
      </c>
      <c r="K7" s="56">
        <f>SUMIF('PIVOTTABLES-RES'!D84:D94,"Medium",'PIVOTTABLES-RES'!E84:E94)</f>
        <v>0</v>
      </c>
      <c r="L7" s="61">
        <f>SUMIF('PIVOTTABLES-RES'!D84:D94,"Medium",'PIVOTTABLES-RES'!F84:F94)</f>
        <v>0</v>
      </c>
      <c r="M7" s="79">
        <f>SUMIF('PIVOTTABLES-RES'!D84:D94,"Medium",'PIVOTTABLES-RES'!G84:G94)</f>
        <v>0</v>
      </c>
      <c r="N7" s="56">
        <f>SUMIF('PIVOTTABLES-RES'!D84:D94,"Low",'PIVOTTABLES-RES'!E84:E94)</f>
        <v>0</v>
      </c>
      <c r="O7" s="61">
        <f>SUMIF('PIVOTTABLES-RES'!D84:D94,"Low",'PIVOTTABLES-RES'!F84:F94)</f>
        <v>0</v>
      </c>
      <c r="P7" s="79">
        <f>SUMIF('PIVOTTABLES-RES'!D84:D94,"Low",'PIVOTTABLES-RES'!G84:G94)</f>
        <v>0</v>
      </c>
      <c r="Q7" s="56">
        <f t="shared" si="0"/>
        <v>70000</v>
      </c>
      <c r="R7" s="56">
        <f t="shared" si="1"/>
        <v>0</v>
      </c>
      <c r="S7" s="56">
        <f t="shared" si="2"/>
        <v>0</v>
      </c>
      <c r="T7" s="82">
        <f t="shared" si="3"/>
        <v>120000</v>
      </c>
      <c r="U7" s="82">
        <f t="shared" si="4"/>
        <v>0</v>
      </c>
      <c r="V7" s="82">
        <f t="shared" si="5"/>
        <v>0</v>
      </c>
      <c r="W7" s="91"/>
      <c r="X7" s="70"/>
    </row>
    <row r="8" spans="1:24" ht="15" x14ac:dyDescent="0.25">
      <c r="A8" s="41">
        <f>'PIVOTTABLES-RES'!A96</f>
        <v>6</v>
      </c>
      <c r="B8" s="42" t="str">
        <f>'PIVOTTABLES-RES'!B96</f>
        <v>Clifton Park</v>
      </c>
      <c r="C8" s="67">
        <f>'PIVOTTABLES-RES'!D96</f>
        <v>0</v>
      </c>
      <c r="D8" s="94"/>
      <c r="E8" s="56">
        <f>'PIVOTTABLES-RES'!E109</f>
        <v>35000</v>
      </c>
      <c r="F8" s="76">
        <f>'PIVOTTABLES-RES'!F109</f>
        <v>45000</v>
      </c>
      <c r="G8" s="79">
        <f>'PIVOTTABLES-RES'!G109</f>
        <v>80000</v>
      </c>
      <c r="H8" s="57">
        <f>SUMIF('PIVOTTABLES-RES'!D98:D108,"High",'PIVOTTABLES-RES'!E98:E108)</f>
        <v>0</v>
      </c>
      <c r="I8" s="61">
        <f>SUMIF('PIVOTTABLES-RES'!D98:D108,"High",'PIVOTTABLES-RES'!F98:F108)</f>
        <v>0</v>
      </c>
      <c r="J8" s="79">
        <f>SUMIF('PIVOTTABLES-RES'!D98:D108,"High",'PIVOTTABLES-RES'!G98:G108)</f>
        <v>0</v>
      </c>
      <c r="K8" s="56">
        <f>SUMIF('PIVOTTABLES-RES'!D98:D108,"Medium",'PIVOTTABLES-RES'!E98:E108)</f>
        <v>30000</v>
      </c>
      <c r="L8" s="61">
        <f>SUMIF('PIVOTTABLES-RES'!D98:D108,"Medium",'PIVOTTABLES-RES'!F98:F108)</f>
        <v>0</v>
      </c>
      <c r="M8" s="79">
        <f>SUMIF('PIVOTTABLES-RES'!D98:D108,"Medium",'PIVOTTABLES-RES'!G98:G108)</f>
        <v>30000</v>
      </c>
      <c r="N8" s="56">
        <f>SUMIF('PIVOTTABLES-RES'!D98:D108,"Low",'PIVOTTABLES-RES'!E98:E108)</f>
        <v>5000</v>
      </c>
      <c r="O8" s="61">
        <f>SUMIF('PIVOTTABLES-RES'!D98:D108,"Low",'PIVOTTABLES-RES'!F98:F108)</f>
        <v>45000</v>
      </c>
      <c r="P8" s="79">
        <f>SUMIF('PIVOTTABLES-RES'!D98:D108,"Low",'PIVOTTABLES-RES'!G98:G108)</f>
        <v>50000</v>
      </c>
      <c r="Q8" s="56">
        <f t="shared" si="0"/>
        <v>0</v>
      </c>
      <c r="R8" s="56">
        <f t="shared" si="1"/>
        <v>30000</v>
      </c>
      <c r="S8" s="56">
        <f t="shared" si="2"/>
        <v>5000</v>
      </c>
      <c r="T8" s="82">
        <f t="shared" si="3"/>
        <v>0</v>
      </c>
      <c r="U8" s="82">
        <f t="shared" si="4"/>
        <v>0</v>
      </c>
      <c r="V8" s="82">
        <f t="shared" si="5"/>
        <v>45000</v>
      </c>
      <c r="W8" s="91"/>
      <c r="X8" s="70"/>
    </row>
    <row r="9" spans="1:24" ht="15" x14ac:dyDescent="0.25">
      <c r="A9" s="41">
        <f>'PIVOTTABLES-RES'!A110</f>
        <v>7</v>
      </c>
      <c r="B9" s="42" t="str">
        <f>'PIVOTTABLES-RES'!B110</f>
        <v>Cross Keys Reserve (2 Ovals)</v>
      </c>
      <c r="C9" s="67">
        <f>'PIVOTTABLES-RES'!D110</f>
        <v>0</v>
      </c>
      <c r="D9" s="94"/>
      <c r="E9" s="56">
        <f>'PIVOTTABLES-RES'!E123</f>
        <v>50000</v>
      </c>
      <c r="F9" s="76">
        <f>'PIVOTTABLES-RES'!F123</f>
        <v>620000</v>
      </c>
      <c r="G9" s="79">
        <f>'PIVOTTABLES-RES'!G123</f>
        <v>670000</v>
      </c>
      <c r="H9" s="57">
        <f>SUMIF('PIVOTTABLES-RES'!D112:D122,"High",'PIVOTTABLES-RES'!E112:E122)</f>
        <v>50000</v>
      </c>
      <c r="I9" s="61">
        <f>SUMIF('PIVOTTABLES-RES'!D112:D122,"High",'PIVOTTABLES-RES'!F112:F122)</f>
        <v>600000</v>
      </c>
      <c r="J9" s="79">
        <f>SUMIF('PIVOTTABLES-RES'!D112:D122,"High",'PIVOTTABLES-RES'!G112:G122)</f>
        <v>650000</v>
      </c>
      <c r="K9" s="56">
        <f>SUMIF('PIVOTTABLES-RES'!D112:D122,"Medium",'PIVOTTABLES-RES'!E112:E122)</f>
        <v>0</v>
      </c>
      <c r="L9" s="61">
        <f>SUMIF('PIVOTTABLES-RES'!D112:D122,"Medium",'PIVOTTABLES-RES'!F112:F122)</f>
        <v>0</v>
      </c>
      <c r="M9" s="79">
        <f>SUMIF('PIVOTTABLES-RES'!D112:D122,"Medium",'PIVOTTABLES-RES'!G112:G122)</f>
        <v>0</v>
      </c>
      <c r="N9" s="56">
        <f>SUMIF('PIVOTTABLES-RES'!D112:D122,"Low",'PIVOTTABLES-RES'!E112:E122)</f>
        <v>0</v>
      </c>
      <c r="O9" s="61">
        <f>SUMIF('PIVOTTABLES-RES'!D112:D122,"Low",'PIVOTTABLES-RES'!F112:F122)</f>
        <v>20000</v>
      </c>
      <c r="P9" s="79">
        <f>SUMIF('PIVOTTABLES-RES'!D112:D122,"Low",'PIVOTTABLES-RES'!G112:G122)</f>
        <v>20000</v>
      </c>
      <c r="Q9" s="56">
        <f t="shared" si="0"/>
        <v>50000</v>
      </c>
      <c r="R9" s="56">
        <f t="shared" si="1"/>
        <v>0</v>
      </c>
      <c r="S9" s="56">
        <f t="shared" si="2"/>
        <v>0</v>
      </c>
      <c r="T9" s="82">
        <f t="shared" si="3"/>
        <v>600000</v>
      </c>
      <c r="U9" s="82">
        <f t="shared" si="4"/>
        <v>0</v>
      </c>
      <c r="V9" s="82">
        <f t="shared" si="5"/>
        <v>20000</v>
      </c>
      <c r="W9" s="91"/>
      <c r="X9" s="70"/>
    </row>
    <row r="10" spans="1:24" ht="15" x14ac:dyDescent="0.25">
      <c r="A10" s="41">
        <f>'PIVOTTABLES-RES'!A124</f>
        <v>8</v>
      </c>
      <c r="B10" s="42" t="str">
        <f>'PIVOTTABLES-RES'!B124</f>
        <v>Debneys Park</v>
      </c>
      <c r="C10" s="67">
        <f>'PIVOTTABLES-RES'!D124</f>
        <v>0</v>
      </c>
      <c r="D10" s="94"/>
      <c r="E10" s="56">
        <f>'PIVOTTABLES-RES'!E137</f>
        <v>50000</v>
      </c>
      <c r="F10" s="76">
        <f>'PIVOTTABLES-RES'!F137</f>
        <v>25000</v>
      </c>
      <c r="G10" s="79">
        <f>'PIVOTTABLES-RES'!G137</f>
        <v>75000</v>
      </c>
      <c r="H10" s="57">
        <f>SUMIF('PIVOTTABLES-RES'!D126:D136,"High",'PIVOTTABLES-RES'!E126:E136)</f>
        <v>50000</v>
      </c>
      <c r="I10" s="61">
        <f>SUMIF('PIVOTTABLES-RES'!D126:D136,"High",'PIVOTTABLES-RES'!F126:F136)</f>
        <v>0</v>
      </c>
      <c r="J10" s="79">
        <f>SUMIF('PIVOTTABLES-RES'!D126:D136,"High",'PIVOTTABLES-RES'!G126:G136)</f>
        <v>50000</v>
      </c>
      <c r="K10" s="56">
        <f>SUMIF('PIVOTTABLES-RES'!D126:D136,"Medium",'PIVOTTABLES-RES'!E126:E136)</f>
        <v>0</v>
      </c>
      <c r="L10" s="61">
        <f>SUMIF('PIVOTTABLES-RES'!D126:D136,"Medium",'PIVOTTABLES-RES'!F126:F136)</f>
        <v>25000</v>
      </c>
      <c r="M10" s="79">
        <f>SUMIF('PIVOTTABLES-RES'!D126:D136,"Medium",'PIVOTTABLES-RES'!G126:G136)</f>
        <v>25000</v>
      </c>
      <c r="N10" s="56">
        <f>SUMIF('PIVOTTABLES-RES'!D126:D136,"Low",'PIVOTTABLES-RES'!E126:E136)</f>
        <v>0</v>
      </c>
      <c r="O10" s="61">
        <f>SUMIF('PIVOTTABLES-RES'!D126:D136,"Low",'PIVOTTABLES-RES'!F126:F136)</f>
        <v>0</v>
      </c>
      <c r="P10" s="79">
        <f>SUMIF('PIVOTTABLES-RES'!D126:D136,"Low",'PIVOTTABLES-RES'!G126:G136)</f>
        <v>0</v>
      </c>
      <c r="Q10" s="56">
        <f t="shared" si="0"/>
        <v>50000</v>
      </c>
      <c r="R10" s="56">
        <f t="shared" si="1"/>
        <v>0</v>
      </c>
      <c r="S10" s="56">
        <f t="shared" si="2"/>
        <v>0</v>
      </c>
      <c r="T10" s="82">
        <f t="shared" si="3"/>
        <v>0</v>
      </c>
      <c r="U10" s="82">
        <f t="shared" si="4"/>
        <v>25000</v>
      </c>
      <c r="V10" s="82">
        <f t="shared" si="5"/>
        <v>0</v>
      </c>
      <c r="W10" s="91"/>
      <c r="X10" s="70"/>
    </row>
    <row r="11" spans="1:24" ht="15" x14ac:dyDescent="0.25">
      <c r="A11" s="41">
        <f>'PIVOTTABLES-RES'!A138</f>
        <v>9</v>
      </c>
      <c r="B11" s="42" t="str">
        <f>'PIVOTTABLES-RES'!B138</f>
        <v>Doyle Reserve (Avondale Heights Reserves)</v>
      </c>
      <c r="C11" s="67">
        <f>'PIVOTTABLES-RES'!D138</f>
        <v>0</v>
      </c>
      <c r="D11" s="94"/>
      <c r="E11" s="56">
        <f>'PIVOTTABLES-RES'!E151</f>
        <v>45000</v>
      </c>
      <c r="F11" s="76">
        <f>'PIVOTTABLES-RES'!F151</f>
        <v>60000</v>
      </c>
      <c r="G11" s="79">
        <f>'PIVOTTABLES-RES'!G151</f>
        <v>105000</v>
      </c>
      <c r="H11" s="57">
        <f>SUMIF('PIVOTTABLES-RES'!D140:D150,"High",'PIVOTTABLES-RES'!E140:E150)</f>
        <v>0</v>
      </c>
      <c r="I11" s="61">
        <f>SUMIF('PIVOTTABLES-RES'!D140:D150,"High",'PIVOTTABLES-RES'!F140:F150)</f>
        <v>60000</v>
      </c>
      <c r="J11" s="79">
        <f>SUMIF('PIVOTTABLES-RES'!D140:D150,"High",'PIVOTTABLES-RES'!G140:G150)</f>
        <v>60000</v>
      </c>
      <c r="K11" s="56">
        <f>SUMIF('PIVOTTABLES-RES'!D140:D150,"Medium",'PIVOTTABLES-RES'!E140:E150)</f>
        <v>20000</v>
      </c>
      <c r="L11" s="61">
        <f>SUMIF('PIVOTTABLES-RES'!D140:D150,"Medium",'PIVOTTABLES-RES'!F140:F150)</f>
        <v>0</v>
      </c>
      <c r="M11" s="79">
        <f>SUMIF('PIVOTTABLES-RES'!D140:D150,"Medium",'PIVOTTABLES-RES'!G140:G150)</f>
        <v>20000</v>
      </c>
      <c r="N11" s="56">
        <f>SUMIF('PIVOTTABLES-RES'!D140:D150,"Low",'PIVOTTABLES-RES'!E140:E150)</f>
        <v>25000</v>
      </c>
      <c r="O11" s="61">
        <f>SUMIF('PIVOTTABLES-RES'!D140:D150,"Low",'PIVOTTABLES-RES'!F140:F150)</f>
        <v>0</v>
      </c>
      <c r="P11" s="79">
        <f>SUMIF('PIVOTTABLES-RES'!D140:D150,"Low",'PIVOTTABLES-RES'!G140:G150)</f>
        <v>25000</v>
      </c>
      <c r="Q11" s="56">
        <f t="shared" si="0"/>
        <v>0</v>
      </c>
      <c r="R11" s="56">
        <f t="shared" si="1"/>
        <v>20000</v>
      </c>
      <c r="S11" s="56">
        <f t="shared" si="2"/>
        <v>25000</v>
      </c>
      <c r="T11" s="82">
        <f t="shared" si="3"/>
        <v>60000</v>
      </c>
      <c r="U11" s="82">
        <f t="shared" si="4"/>
        <v>0</v>
      </c>
      <c r="V11" s="82">
        <f t="shared" si="5"/>
        <v>0</v>
      </c>
      <c r="W11" s="91"/>
      <c r="X11" s="70"/>
    </row>
    <row r="12" spans="1:24" ht="15" x14ac:dyDescent="0.25">
      <c r="A12" s="41">
        <f>'PIVOTTABLES-RES'!A152</f>
        <v>10</v>
      </c>
      <c r="B12" s="42" t="str">
        <f>'PIVOTTABLES-RES'!B152</f>
        <v>Fairbairn Park (9 Ovals)</v>
      </c>
      <c r="C12" s="67">
        <f>'PIVOTTABLES-RES'!D152</f>
        <v>0</v>
      </c>
      <c r="D12" s="94"/>
      <c r="E12" s="56">
        <f>'PIVOTTABLES-RES'!E165</f>
        <v>30000</v>
      </c>
      <c r="F12" s="76">
        <f>'PIVOTTABLES-RES'!F165</f>
        <v>1125000</v>
      </c>
      <c r="G12" s="79">
        <f>'PIVOTTABLES-RES'!G165</f>
        <v>1155000</v>
      </c>
      <c r="H12" s="57">
        <f>SUMIF('PIVOTTABLES-RES'!D154:D164,"High",'PIVOTTABLES-RES'!E154:E164)</f>
        <v>0</v>
      </c>
      <c r="I12" s="61">
        <f>SUMIF('PIVOTTABLES-RES'!D154:D164,"High",'PIVOTTABLES-RES'!F154:F164)</f>
        <v>1000000</v>
      </c>
      <c r="J12" s="79">
        <f>SUMIF('PIVOTTABLES-RES'!D154:D164,"High",'PIVOTTABLES-RES'!G154:G164)</f>
        <v>1000000</v>
      </c>
      <c r="K12" s="56">
        <f>SUMIF('PIVOTTABLES-RES'!D154:D164,"Medium",'PIVOTTABLES-RES'!E154:E164)</f>
        <v>20000</v>
      </c>
      <c r="L12" s="61">
        <f>SUMIF('PIVOTTABLES-RES'!D154:D164,"Medium",'PIVOTTABLES-RES'!F154:F164)</f>
        <v>30000</v>
      </c>
      <c r="M12" s="79">
        <f>SUMIF('PIVOTTABLES-RES'!D154:D164,"Medium",'PIVOTTABLES-RES'!G154:G164)</f>
        <v>50000</v>
      </c>
      <c r="N12" s="56">
        <f>SUMIF('PIVOTTABLES-RES'!D154:D164,"Low",'PIVOTTABLES-RES'!E154:E164)</f>
        <v>10000</v>
      </c>
      <c r="O12" s="61">
        <f>SUMIF('PIVOTTABLES-RES'!D154:D164,"Low",'PIVOTTABLES-RES'!F154:F164)</f>
        <v>95000</v>
      </c>
      <c r="P12" s="79">
        <f>SUMIF('PIVOTTABLES-RES'!D154:D164,"Low",'PIVOTTABLES-RES'!G154:G164)</f>
        <v>105000</v>
      </c>
      <c r="Q12" s="56">
        <f t="shared" si="0"/>
        <v>0</v>
      </c>
      <c r="R12" s="56">
        <f t="shared" si="1"/>
        <v>20000</v>
      </c>
      <c r="S12" s="56">
        <f t="shared" si="2"/>
        <v>10000</v>
      </c>
      <c r="T12" s="82">
        <f t="shared" si="3"/>
        <v>1000000</v>
      </c>
      <c r="U12" s="82">
        <f t="shared" si="4"/>
        <v>30000</v>
      </c>
      <c r="V12" s="82">
        <f t="shared" si="5"/>
        <v>95000</v>
      </c>
      <c r="W12" s="91"/>
      <c r="X12" s="70"/>
    </row>
    <row r="13" spans="1:24" ht="15" x14ac:dyDescent="0.25">
      <c r="A13" s="41">
        <f>'PIVOTTABLES-RES'!A166</f>
        <v>11</v>
      </c>
      <c r="B13" s="42" t="str">
        <f>'PIVOTTABLES-RES'!B166</f>
        <v>Hansen and Etzel St. Reserve</v>
      </c>
      <c r="C13" s="67">
        <f>'PIVOTTABLES-RES'!D166</f>
        <v>0</v>
      </c>
      <c r="D13" s="94"/>
      <c r="E13" s="56">
        <f>'PIVOTTABLES-RES'!E179</f>
        <v>24000</v>
      </c>
      <c r="F13" s="76">
        <f>'PIVOTTABLES-RES'!F179</f>
        <v>450000</v>
      </c>
      <c r="G13" s="79">
        <f>'PIVOTTABLES-RES'!G179</f>
        <v>474000</v>
      </c>
      <c r="H13" s="57">
        <f>SUMIF('PIVOTTABLES-RES'!D168:D178,"High",'PIVOTTABLES-RES'!E168:E178)</f>
        <v>0</v>
      </c>
      <c r="I13" s="61">
        <f>SUMIF('PIVOTTABLES-RES'!D168:D178,"High",'PIVOTTABLES-RES'!F168:F178)</f>
        <v>300000</v>
      </c>
      <c r="J13" s="79">
        <f>SUMIF('PIVOTTABLES-RES'!D168:D178,"High",'PIVOTTABLES-RES'!G168:G178)</f>
        <v>300000</v>
      </c>
      <c r="K13" s="56">
        <f>SUMIF('PIVOTTABLES-RES'!D168:D178,"Medium",'PIVOTTABLES-RES'!E168:E178)</f>
        <v>20000</v>
      </c>
      <c r="L13" s="61">
        <f>SUMIF('PIVOTTABLES-RES'!D168:D178,"Medium",'PIVOTTABLES-RES'!F168:F178)</f>
        <v>150000</v>
      </c>
      <c r="M13" s="79">
        <f>SUMIF('PIVOTTABLES-RES'!D168:D178,"Medium",'PIVOTTABLES-RES'!G168:G178)</f>
        <v>170000</v>
      </c>
      <c r="N13" s="56">
        <f>SUMIF('PIVOTTABLES-RES'!D168:D178,"Low",'PIVOTTABLES-RES'!E168:E178)</f>
        <v>4000</v>
      </c>
      <c r="O13" s="61">
        <f>SUMIF('PIVOTTABLES-RES'!D168:D178,"Low",'PIVOTTABLES-RES'!F168:F178)</f>
        <v>0</v>
      </c>
      <c r="P13" s="79">
        <f>SUMIF('PIVOTTABLES-RES'!D168:D178,"Low",'PIVOTTABLES-RES'!G168:G178)</f>
        <v>4000</v>
      </c>
      <c r="Q13" s="56">
        <f t="shared" si="0"/>
        <v>0</v>
      </c>
      <c r="R13" s="56">
        <f t="shared" si="1"/>
        <v>20000</v>
      </c>
      <c r="S13" s="56">
        <f t="shared" si="2"/>
        <v>4000</v>
      </c>
      <c r="T13" s="82">
        <f t="shared" si="3"/>
        <v>300000</v>
      </c>
      <c r="U13" s="82">
        <f t="shared" si="4"/>
        <v>150000</v>
      </c>
      <c r="V13" s="82">
        <f t="shared" si="5"/>
        <v>0</v>
      </c>
      <c r="W13" s="91"/>
      <c r="X13" s="70"/>
    </row>
    <row r="14" spans="1:24" ht="15" x14ac:dyDescent="0.25">
      <c r="A14" s="41">
        <f>'PIVOTTABLES-RES'!A180</f>
        <v>12</v>
      </c>
      <c r="B14" s="42" t="str">
        <f>'PIVOTTABLES-RES'!B180</f>
        <v>JH Allan Reserve</v>
      </c>
      <c r="C14" s="67">
        <f>'PIVOTTABLES-RES'!D180</f>
        <v>0</v>
      </c>
      <c r="D14" s="94"/>
      <c r="E14" s="56">
        <f>'PIVOTTABLES-RES'!E193</f>
        <v>30000</v>
      </c>
      <c r="F14" s="76">
        <f>'PIVOTTABLES-RES'!F193</f>
        <v>200000</v>
      </c>
      <c r="G14" s="79">
        <f>'PIVOTTABLES-RES'!G193</f>
        <v>230000</v>
      </c>
      <c r="H14" s="57">
        <f>SUMIF('PIVOTTABLES-RES'!D182:D192,"High",'PIVOTTABLES-RES'!E182:E192)</f>
        <v>30000</v>
      </c>
      <c r="I14" s="61">
        <f>SUMIF('PIVOTTABLES-RES'!D182:D192,"High",'PIVOTTABLES-RES'!F182:F192)</f>
        <v>0</v>
      </c>
      <c r="J14" s="79">
        <f>SUMIF('PIVOTTABLES-RES'!D182:D192,"High",'PIVOTTABLES-RES'!G182:G192)</f>
        <v>30000</v>
      </c>
      <c r="K14" s="56">
        <f>SUMIF('PIVOTTABLES-RES'!D182:D192,"Medium",'PIVOTTABLES-RES'!E182:E192)</f>
        <v>0</v>
      </c>
      <c r="L14" s="61">
        <f>SUMIF('PIVOTTABLES-RES'!D182:D192,"Medium",'PIVOTTABLES-RES'!F182:F192)</f>
        <v>0</v>
      </c>
      <c r="M14" s="79">
        <f>SUMIF('PIVOTTABLES-RES'!D182:D192,"Medium",'PIVOTTABLES-RES'!G182:G192)</f>
        <v>0</v>
      </c>
      <c r="N14" s="56">
        <f>SUMIF('PIVOTTABLES-RES'!D182:D192,"Low",'PIVOTTABLES-RES'!E182:E192)</f>
        <v>0</v>
      </c>
      <c r="O14" s="61">
        <f>SUMIF('PIVOTTABLES-RES'!D182:D192,"Low",'PIVOTTABLES-RES'!F182:F192)</f>
        <v>0</v>
      </c>
      <c r="P14" s="79">
        <f>SUMIF('PIVOTTABLES-RES'!D182:D192,"Low",'PIVOTTABLES-RES'!G182:G192)</f>
        <v>0</v>
      </c>
      <c r="Q14" s="56">
        <f t="shared" si="0"/>
        <v>30000</v>
      </c>
      <c r="R14" s="56">
        <f t="shared" si="1"/>
        <v>0</v>
      </c>
      <c r="S14" s="56">
        <f t="shared" si="2"/>
        <v>0</v>
      </c>
      <c r="T14" s="82">
        <f t="shared" si="3"/>
        <v>0</v>
      </c>
      <c r="U14" s="82">
        <f t="shared" si="4"/>
        <v>0</v>
      </c>
      <c r="V14" s="82">
        <f t="shared" si="5"/>
        <v>0</v>
      </c>
      <c r="W14" s="91"/>
      <c r="X14" s="70"/>
    </row>
    <row r="15" spans="1:24" ht="15" x14ac:dyDescent="0.25">
      <c r="A15" s="41">
        <f>'PIVOTTABLES-RES'!A194</f>
        <v>13</v>
      </c>
      <c r="B15" s="42" t="str">
        <f>'PIVOTTABLES-RES'!B194</f>
        <v>Lebanon Reserve</v>
      </c>
      <c r="C15" s="67">
        <f>'PIVOTTABLES-RES'!D194</f>
        <v>0</v>
      </c>
      <c r="D15" s="94"/>
      <c r="E15" s="56">
        <f>'PIVOTTABLES-RES'!E207</f>
        <v>10000</v>
      </c>
      <c r="F15" s="76">
        <f>'PIVOTTABLES-RES'!F207</f>
        <v>155000</v>
      </c>
      <c r="G15" s="79">
        <f>'PIVOTTABLES-RES'!G207</f>
        <v>165000</v>
      </c>
      <c r="H15" s="57">
        <f>SUMIF('PIVOTTABLES-RES'!D196:D206,"High",'PIVOTTABLES-RES'!E196:E206)</f>
        <v>0</v>
      </c>
      <c r="I15" s="61">
        <f>SUMIF('PIVOTTABLES-RES'!D196:D206,"High",'PIVOTTABLES-RES'!F196:F206)</f>
        <v>0</v>
      </c>
      <c r="J15" s="79">
        <f>SUMIF('PIVOTTABLES-RES'!D196:D206,"High",'PIVOTTABLES-RES'!G196:G206)</f>
        <v>0</v>
      </c>
      <c r="K15" s="56">
        <f>SUMIF('PIVOTTABLES-RES'!D196:D206,"Medium",'PIVOTTABLES-RES'!E196:E206)</f>
        <v>0</v>
      </c>
      <c r="L15" s="61">
        <f>SUMIF('PIVOTTABLES-RES'!D196:D206,"Medium",'PIVOTTABLES-RES'!F196:F206)</f>
        <v>120000</v>
      </c>
      <c r="M15" s="79">
        <f>SUMIF('PIVOTTABLES-RES'!D196:D206,"Medium",'PIVOTTABLES-RES'!G196:G206)</f>
        <v>120000</v>
      </c>
      <c r="N15" s="56">
        <f>SUMIF('PIVOTTABLES-RES'!D196:D206,"Low",'PIVOTTABLES-RES'!E196:E206)</f>
        <v>10000</v>
      </c>
      <c r="O15" s="61">
        <f>SUMIF('PIVOTTABLES-RES'!D196:D206,"Low",'PIVOTTABLES-RES'!F196:F206)</f>
        <v>35000</v>
      </c>
      <c r="P15" s="79">
        <f>SUMIF('PIVOTTABLES-RES'!D196:D206,"Low",'PIVOTTABLES-RES'!G196:G206)</f>
        <v>45000</v>
      </c>
      <c r="Q15" s="56">
        <f t="shared" si="0"/>
        <v>0</v>
      </c>
      <c r="R15" s="56">
        <f t="shared" si="1"/>
        <v>0</v>
      </c>
      <c r="S15" s="56">
        <f t="shared" si="2"/>
        <v>10000</v>
      </c>
      <c r="T15" s="82">
        <f t="shared" si="3"/>
        <v>0</v>
      </c>
      <c r="U15" s="82">
        <f t="shared" si="4"/>
        <v>120000</v>
      </c>
      <c r="V15" s="82">
        <f t="shared" si="5"/>
        <v>35000</v>
      </c>
      <c r="W15" s="91"/>
      <c r="X15" s="70"/>
    </row>
    <row r="16" spans="1:24" ht="15" x14ac:dyDescent="0.25">
      <c r="A16" s="41">
        <f>'PIVOTTABLES-RES'!A208</f>
        <v>14</v>
      </c>
      <c r="B16" s="42" t="str">
        <f>'PIVOTTABLES-RES'!B208</f>
        <v>Maribyrnong Park (2 Ovals)</v>
      </c>
      <c r="C16" s="67">
        <f>'PIVOTTABLES-RES'!D208</f>
        <v>0</v>
      </c>
      <c r="D16" s="94"/>
      <c r="E16" s="56">
        <f>'PIVOTTABLES-RES'!E221</f>
        <v>284000</v>
      </c>
      <c r="F16" s="76">
        <f>'PIVOTTABLES-RES'!F221</f>
        <v>20000</v>
      </c>
      <c r="G16" s="79">
        <f>'PIVOTTABLES-RES'!G221</f>
        <v>304000</v>
      </c>
      <c r="H16" s="57">
        <f>SUMIF('PIVOTTABLES-RES'!D210:D220,"High",'PIVOTTABLES-RES'!E210:E220)</f>
        <v>280000</v>
      </c>
      <c r="I16" s="61">
        <f>SUMIF('PIVOTTABLES-RES'!D210:D220,"High",'PIVOTTABLES-RES'!F210:F220)</f>
        <v>0</v>
      </c>
      <c r="J16" s="79">
        <f>SUMIF('PIVOTTABLES-RES'!D210:D220,"High",'PIVOTTABLES-RES'!G210:G220)</f>
        <v>280000</v>
      </c>
      <c r="K16" s="56">
        <f>SUMIF('PIVOTTABLES-RES'!D210:D220,"Medium",'PIVOTTABLES-RES'!E210:E220)</f>
        <v>0</v>
      </c>
      <c r="L16" s="61">
        <f>SUMIF('PIVOTTABLES-RES'!D210:D220,"Medium",'PIVOTTABLES-RES'!F210:F220)</f>
        <v>20000</v>
      </c>
      <c r="M16" s="79">
        <f>SUMIF('PIVOTTABLES-RES'!D210:D220,"Medium",'PIVOTTABLES-RES'!G210:G220)</f>
        <v>20000</v>
      </c>
      <c r="N16" s="56">
        <f>SUMIF('PIVOTTABLES-RES'!D210:D220,"Low",'PIVOTTABLES-RES'!E210:E220)</f>
        <v>4000</v>
      </c>
      <c r="O16" s="61">
        <f>SUMIF('PIVOTTABLES-RES'!D210:D220,"Low",'PIVOTTABLES-RES'!F210:F220)</f>
        <v>0</v>
      </c>
      <c r="P16" s="79">
        <f>SUMIF('PIVOTTABLES-RES'!D210:D220,"Low",'PIVOTTABLES-RES'!G210:G220)</f>
        <v>4000</v>
      </c>
      <c r="Q16" s="56">
        <f t="shared" si="0"/>
        <v>280000</v>
      </c>
      <c r="R16" s="56">
        <f t="shared" si="1"/>
        <v>0</v>
      </c>
      <c r="S16" s="56">
        <f t="shared" si="2"/>
        <v>4000</v>
      </c>
      <c r="T16" s="82">
        <f t="shared" si="3"/>
        <v>0</v>
      </c>
      <c r="U16" s="82">
        <f t="shared" si="4"/>
        <v>20000</v>
      </c>
      <c r="V16" s="82">
        <f t="shared" si="5"/>
        <v>0</v>
      </c>
      <c r="W16" s="91"/>
      <c r="X16" s="70"/>
    </row>
    <row r="17" spans="1:24" ht="15" x14ac:dyDescent="0.25">
      <c r="A17" s="41">
        <v>15</v>
      </c>
      <c r="B17" s="42" t="str">
        <f>'PIVOTTABLES-RES'!B222</f>
        <v>Ormond Park (2 Ovals, 1 Soccer, 1 Football)</v>
      </c>
      <c r="C17" s="67">
        <f>'PIVOTTABLES-RES'!D222</f>
        <v>0</v>
      </c>
      <c r="D17" s="94"/>
      <c r="E17" s="56">
        <f>'PIVOTTABLES-RES'!E235</f>
        <v>134000</v>
      </c>
      <c r="F17" s="76">
        <f>'PIVOTTABLES-RES'!F235</f>
        <v>280000</v>
      </c>
      <c r="G17" s="79">
        <f>'PIVOTTABLES-RES'!G235</f>
        <v>414000</v>
      </c>
      <c r="H17" s="57">
        <f>SUMIF('PIVOTTABLES-RES'!D224:D234,"High",'PIVOTTABLES-RES'!E224:E234)</f>
        <v>120000</v>
      </c>
      <c r="I17" s="61">
        <f>SUMIF('PIVOTTABLES-RES'!D224:D234,"High",'PIVOTTABLES-RES'!F224:F234)</f>
        <v>280000</v>
      </c>
      <c r="J17" s="79">
        <f>SUMIF('PIVOTTABLES-RES'!D224:D234,"High",'PIVOTTABLES-RES'!G224:G234)</f>
        <v>400000</v>
      </c>
      <c r="K17" s="56">
        <f>SUMIF('PIVOTTABLES-RES'!D224:D234,"Medium",'PIVOTTABLES-RES'!E224:E234)</f>
        <v>10000</v>
      </c>
      <c r="L17" s="61">
        <f>SUMIF('PIVOTTABLES-RES'!D224:D234,"Medium",'PIVOTTABLES-RES'!F224:F234)</f>
        <v>0</v>
      </c>
      <c r="M17" s="79">
        <f>SUMIF('PIVOTTABLES-RES'!D224:D234,"Medium",'PIVOTTABLES-RES'!G224:G234)</f>
        <v>10000</v>
      </c>
      <c r="N17" s="56">
        <f>SUMIF('PIVOTTABLES-RES'!D224:D234,"Low",'PIVOTTABLES-RES'!E224:E234)</f>
        <v>4000</v>
      </c>
      <c r="O17" s="61">
        <f>SUMIF('PIVOTTABLES-RES'!D224:D234,"Low",'PIVOTTABLES-RES'!F224:F234)</f>
        <v>0</v>
      </c>
      <c r="P17" s="79">
        <f>SUMIF('PIVOTTABLES-RES'!D224:D234,"Low",'PIVOTTABLES-RES'!G224:G234)</f>
        <v>4000</v>
      </c>
      <c r="Q17" s="56">
        <f t="shared" si="0"/>
        <v>120000</v>
      </c>
      <c r="R17" s="56">
        <f t="shared" si="1"/>
        <v>10000</v>
      </c>
      <c r="S17" s="56">
        <f t="shared" si="2"/>
        <v>4000</v>
      </c>
      <c r="T17" s="82">
        <f t="shared" si="3"/>
        <v>280000</v>
      </c>
      <c r="U17" s="82">
        <f t="shared" si="4"/>
        <v>0</v>
      </c>
      <c r="V17" s="82">
        <f t="shared" si="5"/>
        <v>0</v>
      </c>
      <c r="W17" s="91"/>
      <c r="X17" s="70"/>
    </row>
    <row r="18" spans="1:24" ht="15" x14ac:dyDescent="0.25">
      <c r="A18" s="41">
        <f>'PIVOTTABLES-RES'!A236</f>
        <v>16</v>
      </c>
      <c r="B18" s="42" t="str">
        <f>'PIVOTTABLES-RES'!B236</f>
        <v>Overland Reserve (2 Ovals)</v>
      </c>
      <c r="C18" s="67">
        <f>'PIVOTTABLES-RES'!D236</f>
        <v>0</v>
      </c>
      <c r="D18" s="94"/>
      <c r="E18" s="56">
        <f>'PIVOTTABLES-RES'!E249</f>
        <v>254000</v>
      </c>
      <c r="F18" s="76">
        <f>'PIVOTTABLES-RES'!F249</f>
        <v>0</v>
      </c>
      <c r="G18" s="79">
        <f>'PIVOTTABLES-RES'!G249</f>
        <v>254000</v>
      </c>
      <c r="H18" s="57">
        <f>SUMIF('PIVOTTABLES-RES'!D238:D248,"High",'PIVOTTABLES-RES'!E238:E248)</f>
        <v>0</v>
      </c>
      <c r="I18" s="61">
        <f>SUMIF('PIVOTTABLES-RES'!D238:D248,"High",'PIVOTTABLES-RES'!F238:F248)</f>
        <v>0</v>
      </c>
      <c r="J18" s="79">
        <f>SUMIF('PIVOTTABLES-RES'!D238:D248,"High",'PIVOTTABLES-RES'!G238:G248)</f>
        <v>0</v>
      </c>
      <c r="K18" s="56">
        <f>SUMIF('PIVOTTABLES-RES'!D238:D248,"Medium",'PIVOTTABLES-RES'!E238:E248)</f>
        <v>200000</v>
      </c>
      <c r="L18" s="61">
        <f>SUMIF('PIVOTTABLES-RES'!D238:D248,"Medium",'PIVOTTABLES-RES'!F238:F248)</f>
        <v>0</v>
      </c>
      <c r="M18" s="79">
        <f>SUMIF('PIVOTTABLES-RES'!D238:D248,"Medium",'PIVOTTABLES-RES'!G238:G248)</f>
        <v>200000</v>
      </c>
      <c r="N18" s="56">
        <f>SUMIF('PIVOTTABLES-RES'!D238:D248,"Low",'PIVOTTABLES-RES'!E238:E248)</f>
        <v>54000</v>
      </c>
      <c r="O18" s="61">
        <f>SUMIF('PIVOTTABLES-RES'!D238:D248,"Low",'PIVOTTABLES-RES'!F238:F248)</f>
        <v>0</v>
      </c>
      <c r="P18" s="79">
        <f>SUMIF('PIVOTTABLES-RES'!D238:D248,"Low",'PIVOTTABLES-RES'!G238:G248)</f>
        <v>54000</v>
      </c>
      <c r="Q18" s="56">
        <f t="shared" si="0"/>
        <v>0</v>
      </c>
      <c r="R18" s="56">
        <f t="shared" si="1"/>
        <v>200000</v>
      </c>
      <c r="S18" s="56">
        <f t="shared" si="2"/>
        <v>54000</v>
      </c>
      <c r="T18" s="82">
        <f t="shared" si="3"/>
        <v>0</v>
      </c>
      <c r="U18" s="82">
        <f t="shared" si="4"/>
        <v>0</v>
      </c>
      <c r="V18" s="82">
        <f t="shared" si="5"/>
        <v>0</v>
      </c>
      <c r="W18" s="91"/>
      <c r="X18" s="70"/>
    </row>
    <row r="19" spans="1:24" ht="15" x14ac:dyDescent="0.25">
      <c r="A19" s="41">
        <f>'PIVOTTABLES-RES'!A250</f>
        <v>17</v>
      </c>
      <c r="B19" s="42" t="str">
        <f>'PIVOTTABLES-RES'!B250</f>
        <v>Strathnaver Reserve</v>
      </c>
      <c r="C19" s="67">
        <f>'PIVOTTABLES-RES'!D250</f>
        <v>0</v>
      </c>
      <c r="D19" s="94"/>
      <c r="E19" s="56">
        <f>'PIVOTTABLES-RES'!E263</f>
        <v>35000</v>
      </c>
      <c r="F19" s="76">
        <f>'PIVOTTABLES-RES'!F263</f>
        <v>372000</v>
      </c>
      <c r="G19" s="79">
        <f>'PIVOTTABLES-RES'!G263</f>
        <v>407000</v>
      </c>
      <c r="H19" s="57">
        <f>SUMIF('PIVOTTABLES-RES'!D252:D262,"High",'PIVOTTABLES-RES'!E252:E262)</f>
        <v>30000</v>
      </c>
      <c r="I19" s="61">
        <f>SUMIF('PIVOTTABLES-RES'!D252:D262,"High",'PIVOTTABLES-RES'!F252:F262)</f>
        <v>195000</v>
      </c>
      <c r="J19" s="79">
        <f>SUMIF('PIVOTTABLES-RES'!D252:D262,"High",'PIVOTTABLES-RES'!G252:G262)</f>
        <v>225000</v>
      </c>
      <c r="K19" s="56">
        <f>SUMIF('PIVOTTABLES-RES'!D252:D262,"Medium",'PIVOTTABLES-RES'!E252:E262)</f>
        <v>0</v>
      </c>
      <c r="L19" s="61">
        <f>SUMIF('PIVOTTABLES-RES'!D252:D262,"Medium",'PIVOTTABLES-RES'!F252:F262)</f>
        <v>152000</v>
      </c>
      <c r="M19" s="79">
        <f>SUMIF('PIVOTTABLES-RES'!D252:D262,"Medium",'PIVOTTABLES-RES'!G252:G262)</f>
        <v>152000</v>
      </c>
      <c r="N19" s="56">
        <f>SUMIF('PIVOTTABLES-RES'!D252:D262,"Low",'PIVOTTABLES-RES'!E252:E262)</f>
        <v>5000</v>
      </c>
      <c r="O19" s="61">
        <f>SUMIF('PIVOTTABLES-RES'!D252:D262,"Low",'PIVOTTABLES-RES'!F252:F262)</f>
        <v>25000</v>
      </c>
      <c r="P19" s="79">
        <f>SUMIF('PIVOTTABLES-RES'!D252:D262,"Low",'PIVOTTABLES-RES'!G252:G262)</f>
        <v>30000</v>
      </c>
      <c r="Q19" s="56">
        <f t="shared" si="0"/>
        <v>30000</v>
      </c>
      <c r="R19" s="56">
        <f t="shared" si="1"/>
        <v>0</v>
      </c>
      <c r="S19" s="56">
        <f t="shared" si="2"/>
        <v>5000</v>
      </c>
      <c r="T19" s="82">
        <f t="shared" si="3"/>
        <v>195000</v>
      </c>
      <c r="U19" s="82">
        <f t="shared" si="4"/>
        <v>152000</v>
      </c>
      <c r="V19" s="82">
        <f t="shared" si="5"/>
        <v>25000</v>
      </c>
      <c r="W19" s="91"/>
      <c r="X19" s="70"/>
    </row>
    <row r="20" spans="1:24" ht="15" x14ac:dyDescent="0.25">
      <c r="A20" s="41">
        <f>'PIVOTTABLES-RES'!A264</f>
        <v>18</v>
      </c>
      <c r="B20" s="42" t="str">
        <f>'PIVOTTABLES-RES'!B264</f>
        <v>Walter Reserve</v>
      </c>
      <c r="C20" s="67">
        <f>'PIVOTTABLES-RES'!D264</f>
        <v>0</v>
      </c>
      <c r="D20" s="94"/>
      <c r="E20" s="56">
        <f>'PIVOTTABLES-RES'!E277</f>
        <v>5000</v>
      </c>
      <c r="F20" s="76">
        <f>'PIVOTTABLES-RES'!F277</f>
        <v>170000</v>
      </c>
      <c r="G20" s="79">
        <f>'PIVOTTABLES-RES'!G277</f>
        <v>175000</v>
      </c>
      <c r="H20" s="57">
        <f>SUMIF('PIVOTTABLES-RES'!D266:D276,"High",'PIVOTTABLES-RES'!E266:E276)</f>
        <v>0</v>
      </c>
      <c r="I20" s="61">
        <f>SUMIF('PIVOTTABLES-RES'!D266:D276,"High",'PIVOTTABLES-RES'!F266:F276)</f>
        <v>110000</v>
      </c>
      <c r="J20" s="79">
        <f>SUMIF('PIVOTTABLES-RES'!D266:D276,"High",'PIVOTTABLES-RES'!G266:G276)</f>
        <v>110000</v>
      </c>
      <c r="K20" s="56">
        <f>SUMIF('PIVOTTABLES-RES'!D266:D276,"Medium",'PIVOTTABLES-RES'!E266:E276)</f>
        <v>5000</v>
      </c>
      <c r="L20" s="61">
        <f>SUMIF('PIVOTTABLES-RES'!D266:D276,"Medium",'PIVOTTABLES-RES'!F266:F276)</f>
        <v>10000</v>
      </c>
      <c r="M20" s="79">
        <f>SUMIF('PIVOTTABLES-RES'!D266:D276,"Medium",'PIVOTTABLES-RES'!G266:G276)</f>
        <v>15000</v>
      </c>
      <c r="N20" s="56">
        <f>SUMIF('PIVOTTABLES-RES'!D266:D276,"Low",'PIVOTTABLES-RES'!E266:E276)</f>
        <v>0</v>
      </c>
      <c r="O20" s="61">
        <f>SUMIF('PIVOTTABLES-RES'!D266:D276,"Low",'PIVOTTABLES-RES'!F266:F276)</f>
        <v>50000</v>
      </c>
      <c r="P20" s="79">
        <f>SUMIF('PIVOTTABLES-RES'!D266:D276,"Low",'PIVOTTABLES-RES'!G266:G276)</f>
        <v>50000</v>
      </c>
      <c r="Q20" s="56">
        <f t="shared" si="0"/>
        <v>0</v>
      </c>
      <c r="R20" s="56">
        <f t="shared" si="1"/>
        <v>5000</v>
      </c>
      <c r="S20" s="56">
        <f t="shared" si="2"/>
        <v>0</v>
      </c>
      <c r="T20" s="82">
        <f t="shared" si="3"/>
        <v>110000</v>
      </c>
      <c r="U20" s="82">
        <f t="shared" si="4"/>
        <v>10000</v>
      </c>
      <c r="V20" s="82">
        <f t="shared" si="5"/>
        <v>50000</v>
      </c>
      <c r="W20" s="91"/>
      <c r="X20" s="70"/>
    </row>
    <row r="21" spans="1:24" ht="15" x14ac:dyDescent="0.25">
      <c r="A21" s="41">
        <f>'PIVOTTABLES-RES'!A278</f>
        <v>19</v>
      </c>
      <c r="B21" s="42">
        <f>'PIVOTTABLES-RES'!B278</f>
        <v>0</v>
      </c>
      <c r="C21" s="67">
        <f>'PIVOTTABLES-RES'!D278</f>
        <v>0</v>
      </c>
      <c r="D21" s="94"/>
      <c r="E21" s="56">
        <f>'PIVOTTABLES-RES'!E291</f>
        <v>0</v>
      </c>
      <c r="F21" s="76">
        <f>'PIVOTTABLES-RES'!F291</f>
        <v>0</v>
      </c>
      <c r="G21" s="79">
        <f>'PIVOTTABLES-RES'!G291</f>
        <v>0</v>
      </c>
      <c r="H21" s="57">
        <f>SUMIF('PIVOTTABLES-RES'!D280:D290,"High",'PIVOTTABLES-RES'!E280:E290)</f>
        <v>0</v>
      </c>
      <c r="I21" s="61">
        <f>SUMIF('PIVOTTABLES-RES'!D280:D290,"High",'PIVOTTABLES-RES'!F280:F290)</f>
        <v>0</v>
      </c>
      <c r="J21" s="79">
        <f>SUMIF('PIVOTTABLES-RES'!D280:D290,"High",'PIVOTTABLES-RES'!G280:G290)</f>
        <v>0</v>
      </c>
      <c r="K21" s="56">
        <f>SUMIF('PIVOTTABLES-RES'!D280:D290,"Medium",'PIVOTTABLES-RES'!E280:E290)</f>
        <v>0</v>
      </c>
      <c r="L21" s="61">
        <f>SUMIF('PIVOTTABLES-RES'!D280:D290,"Medium",'PIVOTTABLES-RES'!F280:F290)</f>
        <v>0</v>
      </c>
      <c r="M21" s="79">
        <f>SUMIF('PIVOTTABLES-RES'!D280:D290,"Medium",'PIVOTTABLES-RES'!G280:G290)</f>
        <v>0</v>
      </c>
      <c r="N21" s="56">
        <f>SUMIF('PIVOTTABLES-RES'!D280:D290,"Low",'PIVOTTABLES-RES'!E280:E290)</f>
        <v>0</v>
      </c>
      <c r="O21" s="61">
        <f>SUMIF('PIVOTTABLES-RES'!D280:D290,"Low",'PIVOTTABLES-RES'!F280:F290)</f>
        <v>0</v>
      </c>
      <c r="P21" s="79">
        <f>SUMIF('PIVOTTABLES-RES'!D280:D290,"Low",'PIVOTTABLES-RES'!G280:G290)</f>
        <v>0</v>
      </c>
      <c r="Q21" s="56">
        <f t="shared" si="0"/>
        <v>0</v>
      </c>
      <c r="R21" s="56">
        <f t="shared" si="1"/>
        <v>0</v>
      </c>
      <c r="S21" s="56">
        <f t="shared" si="2"/>
        <v>0</v>
      </c>
      <c r="T21" s="82">
        <f t="shared" si="3"/>
        <v>0</v>
      </c>
      <c r="U21" s="82">
        <f t="shared" si="4"/>
        <v>0</v>
      </c>
      <c r="V21" s="82">
        <f t="shared" si="5"/>
        <v>0</v>
      </c>
      <c r="W21" s="91"/>
      <c r="X21" s="70"/>
    </row>
    <row r="22" spans="1:24" ht="15" x14ac:dyDescent="0.25">
      <c r="A22" s="41">
        <f>'PIVOTTABLES-RES'!A292</f>
        <v>20</v>
      </c>
      <c r="B22" s="42">
        <f>'PIVOTTABLES-RES'!B292</f>
        <v>0</v>
      </c>
      <c r="C22" s="67">
        <f>'PIVOTTABLES-RES'!D292</f>
        <v>0</v>
      </c>
      <c r="D22" s="94"/>
      <c r="E22" s="56">
        <f>'PIVOTTABLES-RES'!E305</f>
        <v>0</v>
      </c>
      <c r="F22" s="76">
        <f>'PIVOTTABLES-RES'!F305</f>
        <v>0</v>
      </c>
      <c r="G22" s="79">
        <f>'PIVOTTABLES-RES'!G305</f>
        <v>0</v>
      </c>
      <c r="H22" s="57">
        <f>SUMIF('PIVOTTABLES-RES'!D294:D304,"High",'PIVOTTABLES-RES'!E294:E304)</f>
        <v>0</v>
      </c>
      <c r="I22" s="61">
        <f>SUMIF('PIVOTTABLES-RES'!D294:D304,"High",'PIVOTTABLES-RES'!F294:F304)</f>
        <v>0</v>
      </c>
      <c r="J22" s="79">
        <f>SUMIF('PIVOTTABLES-RES'!D294:D304,"High",'PIVOTTABLES-RES'!G294:G304)</f>
        <v>0</v>
      </c>
      <c r="K22" s="56">
        <f>SUMIF('PIVOTTABLES-RES'!D294:D304,"Medium",'PIVOTTABLES-RES'!E294:E304)</f>
        <v>0</v>
      </c>
      <c r="L22" s="61">
        <f>SUMIF('PIVOTTABLES-RES'!D294:D304,"Medium",'PIVOTTABLES-RES'!F294:F304)</f>
        <v>0</v>
      </c>
      <c r="M22" s="79">
        <f>SUMIF('PIVOTTABLES-RES'!D294:D304,"Medium",'PIVOTTABLES-RES'!G294:G304)</f>
        <v>0</v>
      </c>
      <c r="N22" s="56">
        <f>SUMIF('PIVOTTABLES-RES'!D294:D304,"Low",'PIVOTTABLES-RES'!E294:E304)</f>
        <v>0</v>
      </c>
      <c r="O22" s="61">
        <f>SUMIF('PIVOTTABLES-RES'!D294:D304,"Low",'PIVOTTABLES-RES'!F294:F304)</f>
        <v>0</v>
      </c>
      <c r="P22" s="79">
        <f>SUMIF('PIVOTTABLES-RES'!D294:D304,"Low",'PIVOTTABLES-RES'!G294:G304)</f>
        <v>0</v>
      </c>
      <c r="Q22" s="56">
        <f t="shared" si="0"/>
        <v>0</v>
      </c>
      <c r="R22" s="56">
        <f t="shared" si="1"/>
        <v>0</v>
      </c>
      <c r="S22" s="56">
        <f t="shared" si="2"/>
        <v>0</v>
      </c>
      <c r="T22" s="82">
        <f t="shared" si="3"/>
        <v>0</v>
      </c>
      <c r="U22" s="82">
        <f t="shared" si="4"/>
        <v>0</v>
      </c>
      <c r="V22" s="82">
        <f t="shared" si="5"/>
        <v>0</v>
      </c>
      <c r="W22" s="91"/>
      <c r="X22" s="70"/>
    </row>
    <row r="23" spans="1:24" ht="15" x14ac:dyDescent="0.25">
      <c r="A23" s="41">
        <f>'PIVOTTABLES-RES'!A306</f>
        <v>21</v>
      </c>
      <c r="B23" s="42">
        <f>'PIVOTTABLES-RES'!B306</f>
        <v>0</v>
      </c>
      <c r="C23" s="67">
        <f>'PIVOTTABLES-RES'!D306</f>
        <v>0</v>
      </c>
      <c r="D23" s="94"/>
      <c r="E23" s="56">
        <f>'PIVOTTABLES-RES'!E319</f>
        <v>0</v>
      </c>
      <c r="F23" s="76">
        <f>'PIVOTTABLES-RES'!F319</f>
        <v>0</v>
      </c>
      <c r="G23" s="79">
        <f>'PIVOTTABLES-RES'!G319</f>
        <v>0</v>
      </c>
      <c r="H23" s="57">
        <f>SUMIF('PIVOTTABLES-RES'!D308:D318,"High",'PIVOTTABLES-RES'!E308:E318)</f>
        <v>0</v>
      </c>
      <c r="I23" s="61">
        <f>SUMIF('PIVOTTABLES-RES'!D308:D318,"High",'PIVOTTABLES-RES'!F308:F318)</f>
        <v>0</v>
      </c>
      <c r="J23" s="79">
        <f>SUMIF('PIVOTTABLES-RES'!D308:D318,"High",'PIVOTTABLES-RES'!G308:G318)</f>
        <v>0</v>
      </c>
      <c r="K23" s="56">
        <f>SUMIF('PIVOTTABLES-RES'!D308:D318,"Medium",'PIVOTTABLES-RES'!E308:E318)</f>
        <v>0</v>
      </c>
      <c r="L23" s="61">
        <f>SUMIF('PIVOTTABLES-RES'!D308:D318,"Medium",'PIVOTTABLES-RES'!F308:F318)</f>
        <v>0</v>
      </c>
      <c r="M23" s="79">
        <f>SUMIF('PIVOTTABLES-RES'!D308:D318,"Medium",'PIVOTTABLES-RES'!G308:G318)</f>
        <v>0</v>
      </c>
      <c r="N23" s="56">
        <f>SUMIF('PIVOTTABLES-RES'!D308:D318,"Low",'PIVOTTABLES-RES'!E308:E318)</f>
        <v>0</v>
      </c>
      <c r="O23" s="61">
        <f>SUMIF('PIVOTTABLES-RES'!D308:D318,"Low",'PIVOTTABLES-RES'!F308:F318)</f>
        <v>0</v>
      </c>
      <c r="P23" s="79">
        <f>SUMIF('PIVOTTABLES-RES'!D308:D318,"Low",'PIVOTTABLES-RES'!G308:G318)</f>
        <v>0</v>
      </c>
      <c r="Q23" s="56">
        <f t="shared" si="0"/>
        <v>0</v>
      </c>
      <c r="R23" s="56">
        <f t="shared" si="1"/>
        <v>0</v>
      </c>
      <c r="S23" s="56">
        <f t="shared" si="2"/>
        <v>0</v>
      </c>
      <c r="T23" s="82">
        <f t="shared" si="3"/>
        <v>0</v>
      </c>
      <c r="U23" s="82">
        <f t="shared" si="4"/>
        <v>0</v>
      </c>
      <c r="V23" s="82">
        <f t="shared" si="5"/>
        <v>0</v>
      </c>
      <c r="W23" s="91"/>
      <c r="X23" s="70"/>
    </row>
    <row r="24" spans="1:24" ht="15" x14ac:dyDescent="0.25">
      <c r="A24" s="41">
        <f>'PIVOTTABLES-RES'!A320</f>
        <v>22</v>
      </c>
      <c r="B24" s="42">
        <f>'PIVOTTABLES-RES'!B320</f>
        <v>0</v>
      </c>
      <c r="C24" s="67">
        <f>'PIVOTTABLES-RES'!D320</f>
        <v>0</v>
      </c>
      <c r="D24" s="94"/>
      <c r="E24" s="56">
        <f>'PIVOTTABLES-RES'!E333</f>
        <v>0</v>
      </c>
      <c r="F24" s="76">
        <f>'PIVOTTABLES-RES'!F333</f>
        <v>0</v>
      </c>
      <c r="G24" s="79">
        <f>'PIVOTTABLES-RES'!G333</f>
        <v>0</v>
      </c>
      <c r="H24" s="57">
        <f>SUMIF('PIVOTTABLES-RES'!D322:D332,"High",'PIVOTTABLES-RES'!E322:E332)</f>
        <v>0</v>
      </c>
      <c r="I24" s="61">
        <f>SUMIF('PIVOTTABLES-RES'!D322:D332,"High",'PIVOTTABLES-RES'!F322:F332)</f>
        <v>0</v>
      </c>
      <c r="J24" s="79">
        <f>SUMIF('PIVOTTABLES-RES'!D322:D332,"High",'PIVOTTABLES-RES'!G322:G332)</f>
        <v>0</v>
      </c>
      <c r="K24" s="56">
        <f>SUMIF('PIVOTTABLES-RES'!D322:D332,"Medium",'PIVOTTABLES-RES'!E322:E332)</f>
        <v>0</v>
      </c>
      <c r="L24" s="61">
        <f>SUMIF('PIVOTTABLES-RES'!D322:D332,"Medium",'PIVOTTABLES-RES'!F322:F332)</f>
        <v>0</v>
      </c>
      <c r="M24" s="79">
        <f>SUMIF('PIVOTTABLES-RES'!D322:D332,"Medium",'PIVOTTABLES-RES'!G322:G332)</f>
        <v>0</v>
      </c>
      <c r="N24" s="56">
        <f>SUMIF('PIVOTTABLES-RES'!D322:D332,"Low",'PIVOTTABLES-RES'!E322:E332)</f>
        <v>0</v>
      </c>
      <c r="O24" s="61">
        <f>SUMIF('PIVOTTABLES-RES'!D322:D332,"Low",'PIVOTTABLES-RES'!F322:F332)</f>
        <v>0</v>
      </c>
      <c r="P24" s="79">
        <f>SUMIF('PIVOTTABLES-RES'!D322:D332,"Low",'PIVOTTABLES-RES'!G322:G332)</f>
        <v>0</v>
      </c>
      <c r="Q24" s="56">
        <f t="shared" si="0"/>
        <v>0</v>
      </c>
      <c r="R24" s="56">
        <f t="shared" si="1"/>
        <v>0</v>
      </c>
      <c r="S24" s="56">
        <f t="shared" si="2"/>
        <v>0</v>
      </c>
      <c r="T24" s="82">
        <f t="shared" si="3"/>
        <v>0</v>
      </c>
      <c r="U24" s="82">
        <f t="shared" si="4"/>
        <v>0</v>
      </c>
      <c r="V24" s="82">
        <f t="shared" si="5"/>
        <v>0</v>
      </c>
      <c r="W24" s="91"/>
      <c r="X24" s="70"/>
    </row>
    <row r="25" spans="1:24" ht="15" x14ac:dyDescent="0.25">
      <c r="A25" s="41">
        <f>'PIVOTTABLES-RES'!A334</f>
        <v>23</v>
      </c>
      <c r="B25" s="42" t="str">
        <f>'PIVOTTABLES-RES'!B334</f>
        <v>Boeing Reserve - public access courts</v>
      </c>
      <c r="C25" s="67">
        <f>'PIVOTTABLES-RES'!D334</f>
        <v>0</v>
      </c>
      <c r="D25" s="94"/>
      <c r="E25" s="56">
        <f>'PIVOTTABLES-RES'!E347</f>
        <v>0</v>
      </c>
      <c r="F25" s="76">
        <f>'PIVOTTABLES-RES'!F347</f>
        <v>53000</v>
      </c>
      <c r="G25" s="79">
        <f>'PIVOTTABLES-RES'!G347</f>
        <v>53000</v>
      </c>
      <c r="H25" s="57">
        <f>SUMIF('PIVOTTABLES-RES'!D336:D346,"High",'PIVOTTABLES-RES'!E336:E346)</f>
        <v>0</v>
      </c>
      <c r="I25" s="61">
        <f>SUMIF('PIVOTTABLES-RES'!D336:D346,"High",'PIVOTTABLES-RES'!F336:F346)</f>
        <v>0</v>
      </c>
      <c r="J25" s="79">
        <f>SUMIF('PIVOTTABLES-RES'!D336:D346,"High",'PIVOTTABLES-RES'!G336:G346)</f>
        <v>0</v>
      </c>
      <c r="K25" s="56">
        <f>SUMIF('PIVOTTABLES-RES'!D336:D346,"Medium",'PIVOTTABLES-RES'!E336:E346)</f>
        <v>0</v>
      </c>
      <c r="L25" s="61">
        <f>SUMIF('PIVOTTABLES-RES'!D336:D346,"Medium",'PIVOTTABLES-RES'!F336:F346)</f>
        <v>0</v>
      </c>
      <c r="M25" s="79">
        <f>SUMIF('PIVOTTABLES-RES'!D336:D346,"Medium",'PIVOTTABLES-RES'!G336:G346)</f>
        <v>0</v>
      </c>
      <c r="N25" s="56">
        <f>SUMIF('PIVOTTABLES-RES'!D336:D346,"Low",'PIVOTTABLES-RES'!E336:E346)</f>
        <v>0</v>
      </c>
      <c r="O25" s="61">
        <f>SUMIF('PIVOTTABLES-RES'!D336:D346,"Low",'PIVOTTABLES-RES'!F336:F346)</f>
        <v>53000</v>
      </c>
      <c r="P25" s="79">
        <f>SUMIF('PIVOTTABLES-RES'!D336:D346,"Low",'PIVOTTABLES-RES'!G336:G346)</f>
        <v>53000</v>
      </c>
      <c r="Q25" s="56">
        <f t="shared" si="0"/>
        <v>0</v>
      </c>
      <c r="R25" s="56">
        <f t="shared" si="1"/>
        <v>0</v>
      </c>
      <c r="S25" s="56">
        <f t="shared" si="2"/>
        <v>0</v>
      </c>
      <c r="T25" s="82">
        <f t="shared" si="3"/>
        <v>0</v>
      </c>
      <c r="U25" s="82">
        <f t="shared" si="4"/>
        <v>0</v>
      </c>
      <c r="V25" s="82">
        <f t="shared" si="5"/>
        <v>53000</v>
      </c>
      <c r="W25" s="91"/>
      <c r="X25" s="70"/>
    </row>
    <row r="26" spans="1:24" ht="15" x14ac:dyDescent="0.25">
      <c r="A26" s="41">
        <f>'PIVOTTABLES-RES'!A348</f>
        <v>24</v>
      </c>
      <c r="B26" s="42" t="str">
        <f>'PIVOTTABLES-RES'!B348</f>
        <v>Debneys Park - public access courts</v>
      </c>
      <c r="C26" s="67">
        <f>'PIVOTTABLES-RES'!D348</f>
        <v>0</v>
      </c>
      <c r="D26" s="94"/>
      <c r="E26" s="56">
        <f>'PIVOTTABLES-RES'!E361</f>
        <v>0</v>
      </c>
      <c r="F26" s="76">
        <f>'PIVOTTABLES-RES'!F361</f>
        <v>35000</v>
      </c>
      <c r="G26" s="79">
        <f>'PIVOTTABLES-RES'!G361</f>
        <v>35000</v>
      </c>
      <c r="H26" s="57">
        <f>SUMIF('PIVOTTABLES-RES'!D350:D360,"High",'PIVOTTABLES-RES'!E350:E360)</f>
        <v>0</v>
      </c>
      <c r="I26" s="61">
        <f>SUMIF('PIVOTTABLES-RES'!D350:D360,"High",'PIVOTTABLES-RES'!F350:F360)</f>
        <v>0</v>
      </c>
      <c r="J26" s="79">
        <f>SUMIF('PIVOTTABLES-RES'!D350:D360,"High",'PIVOTTABLES-RES'!G350:G360)</f>
        <v>0</v>
      </c>
      <c r="K26" s="56">
        <f>SUMIF('PIVOTTABLES-RES'!D350:D360,"Medium",'PIVOTTABLES-RES'!E350:E360)</f>
        <v>0</v>
      </c>
      <c r="L26" s="61">
        <f>SUMIF('PIVOTTABLES-RES'!D350:D360,"Medium",'PIVOTTABLES-RES'!F350:F360)</f>
        <v>0</v>
      </c>
      <c r="M26" s="79">
        <f>SUMIF('PIVOTTABLES-RES'!D350:D360,"Medium",'PIVOTTABLES-RES'!G350:G360)</f>
        <v>0</v>
      </c>
      <c r="N26" s="56">
        <f>SUMIF('PIVOTTABLES-RES'!D350:D360,"Low",'PIVOTTABLES-RES'!E350:E360)</f>
        <v>0</v>
      </c>
      <c r="O26" s="61">
        <f>SUMIF('PIVOTTABLES-RES'!D350:D360,"Low",'PIVOTTABLES-RES'!F350:F360)</f>
        <v>35000</v>
      </c>
      <c r="P26" s="79">
        <f>SUMIF('PIVOTTABLES-RES'!D350:D360,"Low",'PIVOTTABLES-RES'!G350:G360)</f>
        <v>35000</v>
      </c>
      <c r="Q26" s="56">
        <f t="shared" si="0"/>
        <v>0</v>
      </c>
      <c r="R26" s="56">
        <f t="shared" si="1"/>
        <v>0</v>
      </c>
      <c r="S26" s="56">
        <f t="shared" si="2"/>
        <v>0</v>
      </c>
      <c r="T26" s="82">
        <f t="shared" si="3"/>
        <v>0</v>
      </c>
      <c r="U26" s="82">
        <f t="shared" si="4"/>
        <v>0</v>
      </c>
      <c r="V26" s="82">
        <f t="shared" si="5"/>
        <v>35000</v>
      </c>
      <c r="W26" s="91"/>
      <c r="X26" s="70"/>
    </row>
    <row r="27" spans="1:24" ht="15" x14ac:dyDescent="0.25">
      <c r="A27" s="41">
        <f>'PIVOTTABLES-RES'!A362</f>
        <v>25</v>
      </c>
      <c r="B27" s="42" t="str">
        <f>'PIVOTTABLES-RES'!B362</f>
        <v>Bradshaw St Reserve - public access courts</v>
      </c>
      <c r="C27" s="67">
        <f>'PIVOTTABLES-RES'!D362</f>
        <v>0</v>
      </c>
      <c r="D27" s="94"/>
      <c r="E27" s="56">
        <f>'PIVOTTABLES-RES'!E375</f>
        <v>0</v>
      </c>
      <c r="F27" s="76">
        <f>'PIVOTTABLES-RES'!F375</f>
        <v>0</v>
      </c>
      <c r="G27" s="79">
        <f>'PIVOTTABLES-RES'!G375</f>
        <v>0</v>
      </c>
      <c r="H27" s="57">
        <f>SUMIF('PIVOTTABLES-RES'!D364:D374,"High",'PIVOTTABLES-RES'!E364:E374)</f>
        <v>0</v>
      </c>
      <c r="I27" s="61">
        <f>SUMIF('PIVOTTABLES-RES'!D364:D374,"High",'PIVOTTABLES-RES'!F364:F374)</f>
        <v>0</v>
      </c>
      <c r="J27" s="79">
        <f>SUMIF('PIVOTTABLES-RES'!D364:D374,"High",'PIVOTTABLES-RES'!G364:G374)</f>
        <v>0</v>
      </c>
      <c r="K27" s="56">
        <f>SUMIF('PIVOTTABLES-RES'!D364:D374,"Medium",'PIVOTTABLES-RES'!E364:E374)</f>
        <v>0</v>
      </c>
      <c r="L27" s="61">
        <f>SUMIF('PIVOTTABLES-RES'!D364:D374,"Medium",'PIVOTTABLES-RES'!F364:F374)</f>
        <v>0</v>
      </c>
      <c r="M27" s="79">
        <f>SUMIF('PIVOTTABLES-RES'!D364:D374,"Medium",'PIVOTTABLES-RES'!G364:G374)</f>
        <v>0</v>
      </c>
      <c r="N27" s="56">
        <f>SUMIF('PIVOTTABLES-RES'!D364:D374,"Low",'PIVOTTABLES-RES'!E364:E374)</f>
        <v>0</v>
      </c>
      <c r="O27" s="61">
        <f>SUMIF('PIVOTTABLES-RES'!D364:D374,"Low",'PIVOTTABLES-RES'!F364:F374)</f>
        <v>0</v>
      </c>
      <c r="P27" s="79">
        <f>SUMIF('PIVOTTABLES-RES'!D364:D374,"Low",'PIVOTTABLES-RES'!G364:G374)</f>
        <v>0</v>
      </c>
      <c r="Q27" s="56">
        <f t="shared" si="0"/>
        <v>0</v>
      </c>
      <c r="R27" s="56">
        <f t="shared" si="1"/>
        <v>0</v>
      </c>
      <c r="S27" s="56">
        <f t="shared" si="2"/>
        <v>0</v>
      </c>
      <c r="T27" s="82">
        <f t="shared" si="3"/>
        <v>0</v>
      </c>
      <c r="U27" s="82">
        <f t="shared" si="4"/>
        <v>0</v>
      </c>
      <c r="V27" s="82">
        <f t="shared" si="5"/>
        <v>0</v>
      </c>
      <c r="W27" s="91"/>
      <c r="X27" s="70"/>
    </row>
    <row r="28" spans="1:24" ht="15" x14ac:dyDescent="0.25">
      <c r="A28" s="41">
        <f>'PIVOTTABLES-RES'!A376</f>
        <v>26</v>
      </c>
      <c r="B28" s="42" t="str">
        <f>'PIVOTTABLES-RES'!B376</f>
        <v>Montgomery Park - public access courts</v>
      </c>
      <c r="C28" s="67">
        <f>'PIVOTTABLES-RES'!D376</f>
        <v>0</v>
      </c>
      <c r="D28" s="94"/>
      <c r="E28" s="56">
        <f>'PIVOTTABLES-RES'!E389</f>
        <v>0</v>
      </c>
      <c r="F28" s="76">
        <f>'PIVOTTABLES-RES'!F389</f>
        <v>67000</v>
      </c>
      <c r="G28" s="79">
        <f>'PIVOTTABLES-RES'!G389</f>
        <v>67000</v>
      </c>
      <c r="H28" s="57">
        <f>SUMIF('PIVOTTABLES-RES'!D378:D388,"High",'PIVOTTABLES-RES'!E378:E388)</f>
        <v>0</v>
      </c>
      <c r="I28" s="61">
        <f>SUMIF('PIVOTTABLES-RES'!D378:D388,"High",'PIVOTTABLES-RES'!F378:F388)</f>
        <v>0</v>
      </c>
      <c r="J28" s="79">
        <f>SUMIF('PIVOTTABLES-RES'!D378:D388,"High",'PIVOTTABLES-RES'!G378:G388)</f>
        <v>0</v>
      </c>
      <c r="K28" s="56">
        <f>SUMIF('PIVOTTABLES-RES'!D378:D388,"Medium",'PIVOTTABLES-RES'!E378:E388)</f>
        <v>0</v>
      </c>
      <c r="L28" s="61">
        <f>SUMIF('PIVOTTABLES-RES'!D378:D388,"Medium",'PIVOTTABLES-RES'!F378:F388)</f>
        <v>0</v>
      </c>
      <c r="M28" s="79">
        <f>SUMIF('PIVOTTABLES-RES'!D378:D388,"Medium",'PIVOTTABLES-RES'!G378:G388)</f>
        <v>0</v>
      </c>
      <c r="N28" s="56">
        <f>SUMIF('PIVOTTABLES-RES'!D378:D388,"Low",'PIVOTTABLES-RES'!E378:E388)</f>
        <v>0</v>
      </c>
      <c r="O28" s="61">
        <f>SUMIF('PIVOTTABLES-RES'!D378:D388,"Low",'PIVOTTABLES-RES'!F378:F388)</f>
        <v>35000</v>
      </c>
      <c r="P28" s="79">
        <f>SUMIF('PIVOTTABLES-RES'!D378:D388,"Low",'PIVOTTABLES-RES'!G378:G388)</f>
        <v>35000</v>
      </c>
      <c r="Q28" s="56">
        <f t="shared" si="0"/>
        <v>0</v>
      </c>
      <c r="R28" s="56">
        <f t="shared" si="1"/>
        <v>0</v>
      </c>
      <c r="S28" s="56">
        <f t="shared" si="2"/>
        <v>0</v>
      </c>
      <c r="T28" s="82">
        <f t="shared" si="3"/>
        <v>0</v>
      </c>
      <c r="U28" s="82">
        <f t="shared" si="4"/>
        <v>0</v>
      </c>
      <c r="V28" s="82">
        <f t="shared" si="5"/>
        <v>35000</v>
      </c>
      <c r="W28" s="91"/>
      <c r="X28" s="70"/>
    </row>
    <row r="29" spans="1:24" ht="15" x14ac:dyDescent="0.25">
      <c r="A29" s="41">
        <f>'PIVOTTABLES-RES'!A390</f>
        <v>27</v>
      </c>
      <c r="B29" s="42" t="str">
        <f>'PIVOTTABLES-RES'!B390</f>
        <v>Moonee Valley Athletics Centre</v>
      </c>
      <c r="C29" s="67">
        <f>'PIVOTTABLES-RES'!D390</f>
        <v>0</v>
      </c>
      <c r="D29" s="94"/>
      <c r="E29" s="56">
        <f>'PIVOTTABLES-RES'!E403</f>
        <v>245000</v>
      </c>
      <c r="F29" s="76">
        <f>'PIVOTTABLES-RES'!F403</f>
        <v>185000</v>
      </c>
      <c r="G29" s="79">
        <f>'PIVOTTABLES-RES'!G403</f>
        <v>430000</v>
      </c>
      <c r="H29" s="57">
        <f>SUMIF('PIVOTTABLES-RES'!D392:D402,"High",'PIVOTTABLES-RES'!E392:E402)</f>
        <v>0</v>
      </c>
      <c r="I29" s="61">
        <f>SUMIF('PIVOTTABLES-RES'!D392:D402,"High",'PIVOTTABLES-RES'!F392:F402)</f>
        <v>70000</v>
      </c>
      <c r="J29" s="79">
        <f>SUMIF('PIVOTTABLES-RES'!D392:D402,"High",'PIVOTTABLES-RES'!G392:G402)</f>
        <v>70000</v>
      </c>
      <c r="K29" s="56">
        <f>SUMIF('PIVOTTABLES-RES'!D392:D402,"Medium",'PIVOTTABLES-RES'!E392:E402)</f>
        <v>0</v>
      </c>
      <c r="L29" s="61">
        <f>SUMIF('PIVOTTABLES-RES'!D392:D402,"Medium",'PIVOTTABLES-RES'!F392:F402)</f>
        <v>0</v>
      </c>
      <c r="M29" s="79">
        <f>SUMIF('PIVOTTABLES-RES'!D392:D402,"Medium",'PIVOTTABLES-RES'!G392:G402)</f>
        <v>0</v>
      </c>
      <c r="N29" s="56">
        <f>SUMIF('PIVOTTABLES-RES'!D392:D402,"Low",'PIVOTTABLES-RES'!E392:E402)</f>
        <v>20000</v>
      </c>
      <c r="O29" s="61">
        <f>SUMIF('PIVOTTABLES-RES'!D392:D402,"Low",'PIVOTTABLES-RES'!F392:F402)</f>
        <v>25000</v>
      </c>
      <c r="P29" s="79">
        <f>SUMIF('PIVOTTABLES-RES'!D392:D402,"Low",'PIVOTTABLES-RES'!G392:G402)</f>
        <v>45000</v>
      </c>
      <c r="Q29" s="56">
        <f t="shared" si="0"/>
        <v>0</v>
      </c>
      <c r="R29" s="56">
        <f t="shared" si="1"/>
        <v>0</v>
      </c>
      <c r="S29" s="56">
        <f t="shared" si="2"/>
        <v>20000</v>
      </c>
      <c r="T29" s="82">
        <f t="shared" si="3"/>
        <v>70000</v>
      </c>
      <c r="U29" s="82">
        <f t="shared" si="4"/>
        <v>0</v>
      </c>
      <c r="V29" s="82">
        <f t="shared" si="5"/>
        <v>25000</v>
      </c>
      <c r="W29" s="91"/>
      <c r="X29" s="70"/>
    </row>
    <row r="30" spans="1:24" ht="15" x14ac:dyDescent="0.25">
      <c r="A30" s="41">
        <f>'PIVOTTABLES-RES'!A404</f>
        <v>28</v>
      </c>
      <c r="B30" s="42" t="str">
        <f>'PIVOTTABLES-RES'!B404</f>
        <v>Avondale Heights Tennis Club</v>
      </c>
      <c r="C30" s="67">
        <f>'PIVOTTABLES-RES'!D404</f>
        <v>0</v>
      </c>
      <c r="D30" s="94"/>
      <c r="E30" s="56">
        <f>'PIVOTTABLES-RES'!E417</f>
        <v>0</v>
      </c>
      <c r="F30" s="76">
        <f>'PIVOTTABLES-RES'!F417</f>
        <v>82000</v>
      </c>
      <c r="G30" s="79">
        <f>'PIVOTTABLES-RES'!G417</f>
        <v>82000</v>
      </c>
      <c r="H30" s="57">
        <f>SUMIF('PIVOTTABLES-RES'!D406:D416,"High",'PIVOTTABLES-RES'!E406:E416)</f>
        <v>0</v>
      </c>
      <c r="I30" s="61">
        <f>SUMIF('PIVOTTABLES-RES'!D406:D416,"High",'PIVOTTABLES-RES'!F406:F416)</f>
        <v>0</v>
      </c>
      <c r="J30" s="79">
        <f>SUMIF('PIVOTTABLES-RES'!D406:D416,"High",'PIVOTTABLES-RES'!G406:G416)</f>
        <v>0</v>
      </c>
      <c r="K30" s="56">
        <f>SUMIF('PIVOTTABLES-RES'!D406:D416,"Medium",'PIVOTTABLES-RES'!E406:E416)</f>
        <v>0</v>
      </c>
      <c r="L30" s="61">
        <f>SUMIF('PIVOTTABLES-RES'!D406:D416,"Medium",'PIVOTTABLES-RES'!F406:F416)</f>
        <v>0</v>
      </c>
      <c r="M30" s="79">
        <f>SUMIF('PIVOTTABLES-RES'!D406:D416,"Medium",'PIVOTTABLES-RES'!G406:G416)</f>
        <v>0</v>
      </c>
      <c r="N30" s="56">
        <f>SUMIF('PIVOTTABLES-RES'!D406:D416,"Low",'PIVOTTABLES-RES'!E406:E416)</f>
        <v>0</v>
      </c>
      <c r="O30" s="61">
        <f>SUMIF('PIVOTTABLES-RES'!D406:D416,"Low",'PIVOTTABLES-RES'!F406:F416)</f>
        <v>45000</v>
      </c>
      <c r="P30" s="79">
        <f>SUMIF('PIVOTTABLES-RES'!D406:D416,"Low",'PIVOTTABLES-RES'!G406:G416)</f>
        <v>45000</v>
      </c>
      <c r="Q30" s="56">
        <f t="shared" si="0"/>
        <v>0</v>
      </c>
      <c r="R30" s="56">
        <f t="shared" si="1"/>
        <v>0</v>
      </c>
      <c r="S30" s="56">
        <f t="shared" si="2"/>
        <v>0</v>
      </c>
      <c r="T30" s="82">
        <f t="shared" si="3"/>
        <v>0</v>
      </c>
      <c r="U30" s="82">
        <f t="shared" si="4"/>
        <v>0</v>
      </c>
      <c r="V30" s="82">
        <f t="shared" si="5"/>
        <v>45000</v>
      </c>
      <c r="W30" s="92"/>
      <c r="X30" s="70"/>
    </row>
    <row r="31" spans="1:24" ht="15" x14ac:dyDescent="0.25">
      <c r="A31" s="115">
        <f>'PIVOTTABLES-RES'!A418</f>
        <v>29</v>
      </c>
      <c r="B31" s="47" t="str">
        <f>'PIVOTTABLES-RES'!B418</f>
        <v>Buckley Park Tennis Club</v>
      </c>
      <c r="C31" s="68">
        <f>'PIVOTTABLES-RES'!D418</f>
        <v>0</v>
      </c>
      <c r="D31" s="94"/>
      <c r="E31" s="58">
        <f>'PIVOTTABLES-RES'!E431</f>
        <v>0</v>
      </c>
      <c r="F31" s="76">
        <f>'PIVOTTABLES-RES'!F431</f>
        <v>7000</v>
      </c>
      <c r="G31" s="80">
        <f>'PIVOTTABLES-RES'!G431</f>
        <v>7000</v>
      </c>
      <c r="H31" s="59">
        <f>SUMIF('PIVOTTABLES-RES'!D420:D430,"High",'PIVOTTABLES-RES'!E420:E430)</f>
        <v>0</v>
      </c>
      <c r="I31" s="61">
        <f>SUMIF('PIVOTTABLES-RES'!D420:D430,"High",'PIVOTTABLES-RES'!F420:F430)</f>
        <v>0</v>
      </c>
      <c r="J31" s="80">
        <f>SUMIF('PIVOTTABLES-RES'!D420:D430,"High",'PIVOTTABLES-RES'!G420:G430)</f>
        <v>0</v>
      </c>
      <c r="K31" s="58">
        <f>SUMIF('PIVOTTABLES-RES'!D420:D430,"Medium",'PIVOTTABLES-RES'!E420:E430)</f>
        <v>0</v>
      </c>
      <c r="L31" s="61">
        <f>SUMIF('PIVOTTABLES-RES'!D420:D430,"Medium",'PIVOTTABLES-RES'!F420:F430)</f>
        <v>0</v>
      </c>
      <c r="M31" s="80">
        <f>SUMIF('PIVOTTABLES-RES'!D420:D430,"Medium",'PIVOTTABLES-RES'!G420:G430)</f>
        <v>0</v>
      </c>
      <c r="N31" s="58">
        <f>SUMIF('PIVOTTABLES-RES'!D420:D430,"Low",'PIVOTTABLES-RES'!E420:E430)</f>
        <v>0</v>
      </c>
      <c r="O31" s="61">
        <f>SUMIF('PIVOTTABLES-RES'!D420:D430,"Low",'PIVOTTABLES-RES'!F420:F430)</f>
        <v>0</v>
      </c>
      <c r="P31" s="80">
        <f>SUMIF('PIVOTTABLES-RES'!D420:D430,"Low",'PIVOTTABLES-RES'!G420:G430)</f>
        <v>0</v>
      </c>
      <c r="Q31" s="58">
        <f t="shared" si="0"/>
        <v>0</v>
      </c>
      <c r="R31" s="58">
        <f t="shared" si="1"/>
        <v>0</v>
      </c>
      <c r="S31" s="58">
        <f t="shared" si="2"/>
        <v>0</v>
      </c>
      <c r="T31" s="82">
        <f t="shared" si="3"/>
        <v>0</v>
      </c>
      <c r="U31" s="82">
        <f t="shared" si="4"/>
        <v>0</v>
      </c>
      <c r="V31" s="82">
        <f t="shared" si="5"/>
        <v>0</v>
      </c>
      <c r="W31" s="91"/>
      <c r="X31" s="70"/>
    </row>
    <row r="32" spans="1:24" x14ac:dyDescent="0.2">
      <c r="A32" s="115">
        <f>'PIVOTTABLES-RES'!A432</f>
        <v>30</v>
      </c>
      <c r="B32" s="47" t="str">
        <f>'PIVOTTABLES-RES'!B432</f>
        <v>East Keilor Tennis Club</v>
      </c>
      <c r="C32" s="68">
        <f>'PIVOTTABLES-RES'!D432</f>
        <v>0</v>
      </c>
      <c r="D32" s="94"/>
      <c r="E32" s="58">
        <f>'PIVOTTABLES-RES'!E445</f>
        <v>0</v>
      </c>
      <c r="F32" s="76">
        <f>'PIVOTTABLES-RES'!F445</f>
        <v>0</v>
      </c>
      <c r="G32" s="80">
        <f>'PIVOTTABLES-RES'!G445</f>
        <v>0</v>
      </c>
      <c r="H32" s="59">
        <f>SUMIF('PIVOTTABLES-RES'!D434:D444,"High",'PIVOTTABLES-RES'!E434:E444)</f>
        <v>0</v>
      </c>
      <c r="I32" s="61">
        <f>SUMIF('PIVOTTABLES-RES'!D434:D444,"High",'PIVOTTABLES-RES'!F434:F444)</f>
        <v>0</v>
      </c>
      <c r="J32" s="80">
        <f>SUMIF('PIVOTTABLES-RES'!D434:D444,"High",'PIVOTTABLES-RES'!G434:G444)</f>
        <v>0</v>
      </c>
      <c r="K32" s="58">
        <f>SUMIF('PIVOTTABLES-RES'!D434:D444,"Medium",'PIVOTTABLES-RES'!E434:E444)</f>
        <v>0</v>
      </c>
      <c r="L32" s="61">
        <f>SUMIF('PIVOTTABLES-RES'!D434:D444,"Medium",'PIVOTTABLES-RES'!F434:F444)</f>
        <v>0</v>
      </c>
      <c r="M32" s="80">
        <f>SUMIF('PIVOTTABLES-RES'!D434:D444,"Medium",'PIVOTTABLES-RES'!G434:G444)</f>
        <v>0</v>
      </c>
      <c r="N32" s="58">
        <f>SUMIF('PIVOTTABLES-RES'!D434:D444,"Low",'PIVOTTABLES-RES'!E434:E444)</f>
        <v>0</v>
      </c>
      <c r="O32" s="61">
        <f>SUMIF('PIVOTTABLES-RES'!D434:D444,"Low",'PIVOTTABLES-RES'!F434:F444)</f>
        <v>0</v>
      </c>
      <c r="P32" s="80">
        <f>SUMIF('PIVOTTABLES-RES'!D434:D444,"Low",'PIVOTTABLES-RES'!G434:G444)</f>
        <v>0</v>
      </c>
      <c r="Q32" s="58">
        <f t="shared" si="0"/>
        <v>0</v>
      </c>
      <c r="R32" s="58">
        <f t="shared" si="1"/>
        <v>0</v>
      </c>
      <c r="S32" s="58">
        <f t="shared" si="2"/>
        <v>0</v>
      </c>
      <c r="T32" s="82">
        <f t="shared" si="3"/>
        <v>0</v>
      </c>
      <c r="U32" s="82">
        <f t="shared" si="4"/>
        <v>0</v>
      </c>
      <c r="V32" s="82">
        <f t="shared" si="5"/>
        <v>0</v>
      </c>
      <c r="W32" s="91"/>
    </row>
    <row r="33" spans="1:23" x14ac:dyDescent="0.2">
      <c r="A33" s="48">
        <f>'PIVOTTABLES-RES'!A446</f>
        <v>31</v>
      </c>
      <c r="B33" s="47" t="str">
        <f>'PIVOTTABLES-RES'!B446</f>
        <v>Essendon Tennis Club</v>
      </c>
      <c r="C33" s="68">
        <f>'PIVOTTABLES-RES'!D446</f>
        <v>0</v>
      </c>
      <c r="D33" s="94"/>
      <c r="E33" s="58">
        <f>'PIVOTTABLES-RES'!E459</f>
        <v>0</v>
      </c>
      <c r="F33" s="76">
        <f>'PIVOTTABLES-RES'!F459</f>
        <v>82000</v>
      </c>
      <c r="G33" s="80">
        <f>'PIVOTTABLES-RES'!G459</f>
        <v>82000</v>
      </c>
      <c r="H33" s="59">
        <f>SUMIF('PIVOTTABLES-RES'!D448:D458,"High",'PIVOTTABLES-RES'!E448:E458)</f>
        <v>0</v>
      </c>
      <c r="I33" s="61">
        <f>SUMIF('PIVOTTABLES-RES'!D448:D458,"High",'PIVOTTABLES-RES'!F448:F458)</f>
        <v>0</v>
      </c>
      <c r="J33" s="80">
        <f>SUMIF('PIVOTTABLES-RES'!D448:D458,"High",'PIVOTTABLES-RES'!G448:G458)</f>
        <v>0</v>
      </c>
      <c r="K33" s="58">
        <f>SUMIF('PIVOTTABLES-RES'!D448:D458,"Medium",'PIVOTTABLES-RES'!E448:E458)</f>
        <v>0</v>
      </c>
      <c r="L33" s="61">
        <f>SUMIF('PIVOTTABLES-RES'!D448:D458,"Medium",'PIVOTTABLES-RES'!F448:F458)</f>
        <v>0</v>
      </c>
      <c r="M33" s="80">
        <f>SUMIF('PIVOTTABLES-RES'!D448:D458,"Medium",'PIVOTTABLES-RES'!G448:G458)</f>
        <v>0</v>
      </c>
      <c r="N33" s="58">
        <f>SUMIF('PIVOTTABLES-RES'!D448:D458,"Low",'PIVOTTABLES-RES'!E448:E458)</f>
        <v>0</v>
      </c>
      <c r="O33" s="61">
        <f>SUMIF('PIVOTTABLES-RES'!D448:D458,"Low",'PIVOTTABLES-RES'!F448:F458)</f>
        <v>0</v>
      </c>
      <c r="P33" s="80">
        <f>SUMIF('PIVOTTABLES-RES'!D448:D458,"Low",'PIVOTTABLES-RES'!G448:G458)</f>
        <v>0</v>
      </c>
      <c r="Q33" s="58">
        <f t="shared" si="0"/>
        <v>0</v>
      </c>
      <c r="R33" s="58">
        <f t="shared" si="1"/>
        <v>0</v>
      </c>
      <c r="S33" s="58">
        <f t="shared" si="2"/>
        <v>0</v>
      </c>
      <c r="T33" s="82">
        <f t="shared" si="3"/>
        <v>0</v>
      </c>
      <c r="U33" s="82">
        <f t="shared" si="4"/>
        <v>0</v>
      </c>
      <c r="V33" s="82">
        <f t="shared" si="5"/>
        <v>0</v>
      </c>
      <c r="W33" s="91"/>
    </row>
    <row r="34" spans="1:23" x14ac:dyDescent="0.2">
      <c r="A34" s="48">
        <f>'PIVOTTABLES-RES'!A460</f>
        <v>32</v>
      </c>
      <c r="B34" s="47" t="str">
        <f>'PIVOTTABLES-RES'!B460</f>
        <v>Maribynrnong Park Tennis Club</v>
      </c>
      <c r="C34" s="68">
        <f>'PIVOTTABLES-RES'!D460</f>
        <v>0</v>
      </c>
      <c r="D34" s="94"/>
      <c r="E34" s="58">
        <f>'PIVOTTABLES-RES'!E473</f>
        <v>0</v>
      </c>
      <c r="F34" s="76">
        <f>'PIVOTTABLES-RES'!F473</f>
        <v>82000</v>
      </c>
      <c r="G34" s="80">
        <f>'PIVOTTABLES-RES'!G473</f>
        <v>82000</v>
      </c>
      <c r="H34" s="59">
        <f>SUMIF('PIVOTTABLES-RES'!D462:D472,"High",'PIVOTTABLES-RES'!E462:E472)</f>
        <v>0</v>
      </c>
      <c r="I34" s="61">
        <f>SUMIF('PIVOTTABLES-RES'!D462:D472,"High",'PIVOTTABLES-RES'!F462:F472)</f>
        <v>0</v>
      </c>
      <c r="J34" s="80">
        <f>SUMIF('PIVOTTABLES-RES'!D462:D472,"High",'PIVOTTABLES-RES'!G462:G472)</f>
        <v>0</v>
      </c>
      <c r="K34" s="58">
        <f>SUMIF('PIVOTTABLES-RES'!D462:D472,"Medium",'PIVOTTABLES-RES'!E462:E472)</f>
        <v>0</v>
      </c>
      <c r="L34" s="61">
        <f>SUMIF('PIVOTTABLES-RES'!D462:D472,"Medium",'PIVOTTABLES-RES'!F462:F472)</f>
        <v>0</v>
      </c>
      <c r="M34" s="80">
        <f>SUMIF('PIVOTTABLES-RES'!D462:D472,"Medium",'PIVOTTABLES-RES'!G462:G472)</f>
        <v>0</v>
      </c>
      <c r="N34" s="58">
        <f>SUMIF('PIVOTTABLES-RES'!D462:D472,"Low",'PIVOTTABLES-RES'!E462:E472)</f>
        <v>0</v>
      </c>
      <c r="O34" s="61">
        <f>SUMIF('PIVOTTABLES-RES'!D462:D472,"Low",'PIVOTTABLES-RES'!F462:F472)</f>
        <v>0</v>
      </c>
      <c r="P34" s="80">
        <f>SUMIF('PIVOTTABLES-RES'!D462:D472,"Low",'PIVOTTABLES-RES'!G462:G472)</f>
        <v>0</v>
      </c>
      <c r="Q34" s="58">
        <f t="shared" si="0"/>
        <v>0</v>
      </c>
      <c r="R34" s="58">
        <f t="shared" si="1"/>
        <v>0</v>
      </c>
      <c r="S34" s="58">
        <f t="shared" si="2"/>
        <v>0</v>
      </c>
      <c r="T34" s="82">
        <f t="shared" si="3"/>
        <v>0</v>
      </c>
      <c r="U34" s="82">
        <f t="shared" si="4"/>
        <v>0</v>
      </c>
      <c r="V34" s="82">
        <f t="shared" si="5"/>
        <v>0</v>
      </c>
      <c r="W34" s="91"/>
    </row>
    <row r="35" spans="1:23" x14ac:dyDescent="0.2">
      <c r="A35" s="48">
        <f>'PIVOTTABLES-RES'!A474</f>
        <v>33</v>
      </c>
      <c r="B35" s="47" t="str">
        <f>'PIVOTTABLES-RES'!B474</f>
        <v>Strathmore Tennis Club</v>
      </c>
      <c r="C35" s="68">
        <f>'PIVOTTABLES-RES'!D474</f>
        <v>0</v>
      </c>
      <c r="D35" s="94"/>
      <c r="E35" s="58">
        <f>'PIVOTTABLES-RES'!E487</f>
        <v>0</v>
      </c>
      <c r="F35" s="76">
        <f>'PIVOTTABLES-RES'!F487</f>
        <v>107000</v>
      </c>
      <c r="G35" s="80">
        <f>'PIVOTTABLES-RES'!G487</f>
        <v>107000</v>
      </c>
      <c r="H35" s="59">
        <f>SUMIF('PIVOTTABLES-RES'!D476:D486,"High",'PIVOTTABLES-RES'!E476:E486)</f>
        <v>0</v>
      </c>
      <c r="I35" s="61">
        <f>SUMIF('PIVOTTABLES-RES'!D476:D486,"High",'PIVOTTABLES-RES'!F476:F486)</f>
        <v>0</v>
      </c>
      <c r="J35" s="80">
        <f>SUMIF('PIVOTTABLES-RES'!D476:D486,"High",'PIVOTTABLES-RES'!G476:G486)</f>
        <v>0</v>
      </c>
      <c r="K35" s="58">
        <f>SUMIF('PIVOTTABLES-RES'!D476:D486,"Medium",'PIVOTTABLES-RES'!E476:E486)</f>
        <v>0</v>
      </c>
      <c r="L35" s="61">
        <f>SUMIF('PIVOTTABLES-RES'!D476:D486,"Medium",'PIVOTTABLES-RES'!F476:F486)</f>
        <v>0</v>
      </c>
      <c r="M35" s="80">
        <f>SUMIF('PIVOTTABLES-RES'!D476:D486,"Medium",'PIVOTTABLES-RES'!G476:G486)</f>
        <v>0</v>
      </c>
      <c r="N35" s="58">
        <f>SUMIF('PIVOTTABLES-RES'!D476:D486,"Low",'PIVOTTABLES-RES'!E476:E486)</f>
        <v>0</v>
      </c>
      <c r="O35" s="61">
        <f>SUMIF('PIVOTTABLES-RES'!D476:D486,"Low",'PIVOTTABLES-RES'!F476:F486)</f>
        <v>0</v>
      </c>
      <c r="P35" s="80">
        <f ca="1">SUMIF('PIVOTTABLES-RES'!D476:D486,"Low",'PIVOTTABLES-RES'!G476:G476)</f>
        <v>0</v>
      </c>
      <c r="Q35" s="58">
        <f t="shared" si="0"/>
        <v>0</v>
      </c>
      <c r="R35" s="58">
        <f t="shared" si="1"/>
        <v>0</v>
      </c>
      <c r="S35" s="58">
        <f t="shared" si="2"/>
        <v>0</v>
      </c>
      <c r="T35" s="82">
        <f t="shared" si="3"/>
        <v>0</v>
      </c>
      <c r="U35" s="82">
        <f t="shared" si="4"/>
        <v>0</v>
      </c>
      <c r="V35" s="82">
        <f t="shared" si="5"/>
        <v>0</v>
      </c>
      <c r="W35" s="91"/>
    </row>
    <row r="36" spans="1:23" x14ac:dyDescent="0.2">
      <c r="A36" s="48">
        <f>'PIVOTTABLES-RES'!A488</f>
        <v>34</v>
      </c>
      <c r="B36" s="47" t="str">
        <f>'PIVOTTABLES-RES'!B488</f>
        <v>Airport West Tennis Club</v>
      </c>
      <c r="C36" s="68">
        <f>'PIVOTTABLES-RES'!D488</f>
        <v>0</v>
      </c>
      <c r="D36" s="94"/>
      <c r="E36" s="58">
        <f>'PIVOTTABLES-RES'!E501</f>
        <v>0</v>
      </c>
      <c r="F36" s="76">
        <f>'PIVOTTABLES-RES'!F501</f>
        <v>275000</v>
      </c>
      <c r="G36" s="80">
        <f>'PIVOTTABLES-RES'!G501</f>
        <v>275000</v>
      </c>
      <c r="H36" s="59">
        <f>SUMIF('PIVOTTABLES-RES'!D490:D500,"High",'PIVOTTABLES-RES'!E490:E500)</f>
        <v>0</v>
      </c>
      <c r="I36" s="61">
        <f>SUMIF('PIVOTTABLES-RES'!D490:D500,"High",'PIVOTTABLES-RES'!F490:F500)</f>
        <v>275000</v>
      </c>
      <c r="J36" s="80">
        <f>SUMIF('PIVOTTABLES-RES'!D490:D500,"High",'PIVOTTABLES-RES'!G490:G500)</f>
        <v>275000</v>
      </c>
      <c r="K36" s="58">
        <f>SUMIF('PIVOTTABLES-RES'!D490:D500,"Medium",'PIVOTTABLES-RES'!E490:E500)</f>
        <v>0</v>
      </c>
      <c r="L36" s="61">
        <f>SUMIF('PIVOTTABLES-RES'!D490:D500,"Medium",'PIVOTTABLES-RES'!F490:F500)</f>
        <v>0</v>
      </c>
      <c r="M36" s="80">
        <f>SUMIF('PIVOTTABLES-RES'!D490:D500,"Medium",'PIVOTTABLES-RES'!G490:G500)</f>
        <v>0</v>
      </c>
      <c r="N36" s="58">
        <f>SUMIF('PIVOTTABLES-RES'!D490:D500,"Low",'PIVOTTABLES-RES'!E490:E500)</f>
        <v>0</v>
      </c>
      <c r="O36" s="61">
        <f>SUMIF('PIVOTTABLES-RES'!D490:D500,"Low",'PIVOTTABLES-RES'!F490:F500)</f>
        <v>0</v>
      </c>
      <c r="P36" s="80">
        <f>SUMIF('PIVOTTABLES-RES'!D490:D500,"Low",'PIVOTTABLES-RES'!G490:G500)</f>
        <v>0</v>
      </c>
      <c r="Q36" s="58">
        <f t="shared" si="0"/>
        <v>0</v>
      </c>
      <c r="R36" s="58">
        <f t="shared" si="1"/>
        <v>0</v>
      </c>
      <c r="S36" s="58">
        <f t="shared" si="2"/>
        <v>0</v>
      </c>
      <c r="T36" s="82">
        <f t="shared" si="3"/>
        <v>275000</v>
      </c>
      <c r="U36" s="82">
        <f t="shared" si="4"/>
        <v>0</v>
      </c>
      <c r="V36" s="82">
        <f t="shared" si="5"/>
        <v>0</v>
      </c>
      <c r="W36" s="91"/>
    </row>
    <row r="37" spans="1:23" x14ac:dyDescent="0.2">
      <c r="A37" s="48">
        <f>'PIVOTTABLES-RES'!A502</f>
        <v>35</v>
      </c>
      <c r="B37" s="47">
        <f>'PIVOTTABLES-RES'!B502</f>
        <v>0</v>
      </c>
      <c r="C37" s="68">
        <f>'PIVOTTABLES-RES'!D502</f>
        <v>0</v>
      </c>
      <c r="D37" s="94"/>
      <c r="E37" s="58">
        <f>'PIVOTTABLES-RES'!E515</f>
        <v>0</v>
      </c>
      <c r="F37" s="76">
        <f>'PIVOTTABLES-RES'!F515</f>
        <v>0</v>
      </c>
      <c r="G37" s="80">
        <f>'PIVOTTABLES-RES'!G515</f>
        <v>0</v>
      </c>
      <c r="H37" s="59">
        <f>SUMIF('PIVOTTABLES-RES'!D504:D514,"High",'PIVOTTABLES-RES'!E504:E514)</f>
        <v>0</v>
      </c>
      <c r="I37" s="61">
        <f>SUMIF('PIVOTTABLES-RES'!D504:D514,"High",'PIVOTTABLES-RES'!F504:F514)</f>
        <v>0</v>
      </c>
      <c r="J37" s="80">
        <f>SUMIF('PIVOTTABLES-RES'!D504:D514,"High",'PIVOTTABLES-RES'!G504:G514)</f>
        <v>0</v>
      </c>
      <c r="K37" s="58">
        <f>SUMIF('PIVOTTABLES-RES'!D504:D514,"Medium",'PIVOTTABLES-RES'!E504:E514)</f>
        <v>0</v>
      </c>
      <c r="L37" s="61">
        <f>SUMIF('PIVOTTABLES-RES'!D504:D514,"Medium",'PIVOTTABLES-RES'!F504:F514)</f>
        <v>0</v>
      </c>
      <c r="M37" s="80">
        <f>SUMIF('PIVOTTABLES-RES'!D504:D514,"Medium",'PIVOTTABLES-RES'!G504:G514)</f>
        <v>0</v>
      </c>
      <c r="N37" s="58">
        <f>SUMIF('PIVOTTABLES-RES'!D504:D514,"Low",'PIVOTTABLES-RES'!E504:E514)</f>
        <v>0</v>
      </c>
      <c r="O37" s="61">
        <f>SUMIF('PIVOTTABLES-RES'!D504:D514,"Low",'PIVOTTABLES-RES'!F504:F514)</f>
        <v>0</v>
      </c>
      <c r="P37" s="80">
        <f>SUMIF('PIVOTTABLES-RES'!D504:D514,"Low",'PIVOTTABLES-RES'!G504:G514)</f>
        <v>0</v>
      </c>
      <c r="Q37" s="58">
        <f t="shared" si="0"/>
        <v>0</v>
      </c>
      <c r="R37" s="58">
        <f t="shared" si="1"/>
        <v>0</v>
      </c>
      <c r="S37" s="58">
        <f t="shared" si="2"/>
        <v>0</v>
      </c>
      <c r="T37" s="82">
        <f t="shared" si="3"/>
        <v>0</v>
      </c>
      <c r="U37" s="82">
        <f t="shared" si="4"/>
        <v>0</v>
      </c>
      <c r="V37" s="82">
        <f t="shared" si="5"/>
        <v>0</v>
      </c>
      <c r="W37" s="91"/>
    </row>
    <row r="38" spans="1:23" x14ac:dyDescent="0.2">
      <c r="A38" s="41">
        <f>'PIVOTTABLES-RES'!A516</f>
        <v>36</v>
      </c>
      <c r="B38" s="47" t="str">
        <f>'PIVOTTABLES-RES'!B516</f>
        <v>Aberfeldie Bowls Club</v>
      </c>
      <c r="C38" s="68">
        <f>'PIVOTTABLES-RES'!D516</f>
        <v>0</v>
      </c>
      <c r="D38" s="94"/>
      <c r="E38" s="58">
        <f>'PIVOTTABLES-RES'!E529</f>
        <v>0</v>
      </c>
      <c r="F38" s="76">
        <f>'PIVOTTABLES-RES'!F529</f>
        <v>0</v>
      </c>
      <c r="G38" s="80">
        <f>'PIVOTTABLES-RES'!G529</f>
        <v>0</v>
      </c>
      <c r="H38" s="59">
        <f>SUMIF('PIVOTTABLES-RES'!D518:D528,"High",'PIVOTTABLES-RES'!E518:E528)</f>
        <v>0</v>
      </c>
      <c r="I38" s="61">
        <f>SUMIF('PIVOTTABLES-RES'!D518:D528,"High",'PIVOTTABLES-RES'!F518:F528)</f>
        <v>0</v>
      </c>
      <c r="J38" s="80">
        <f>SUMIF('PIVOTTABLES-RES'!D518:D528,"High",'PIVOTTABLES-RES'!G518:G528)</f>
        <v>0</v>
      </c>
      <c r="K38" s="58">
        <f>SUMIF('PIVOTTABLES-RES'!D518:D528,"Medium",'PIVOTTABLES-RES'!E518:E528)</f>
        <v>0</v>
      </c>
      <c r="L38" s="61">
        <f>SUMIF('PIVOTTABLES-RES'!D518:D528,"Medium",'PIVOTTABLES-RES'!F518:F528)</f>
        <v>0</v>
      </c>
      <c r="M38" s="80">
        <f>SUMIF('PIVOTTABLES-RES'!D518:D528,"Medium",'PIVOTTABLES-RES'!G518:G528)</f>
        <v>0</v>
      </c>
      <c r="N38" s="58">
        <f>SUMIF('PIVOTTABLES-RES'!D518:D528,"Low",'PIVOTTABLES-RES'!E518:E528)</f>
        <v>0</v>
      </c>
      <c r="O38" s="61">
        <f>SUMIF('PIVOTTABLES-RES'!D518:D528,"Low",'PIVOTTABLES-RES'!F518:F528)</f>
        <v>0</v>
      </c>
      <c r="P38" s="80">
        <f>SUMIF('PIVOTTABLES-RES'!D518:D528,"Low",'PIVOTTABLES-RES'!G518:G528)</f>
        <v>0</v>
      </c>
      <c r="Q38" s="58">
        <f t="shared" si="0"/>
        <v>0</v>
      </c>
      <c r="R38" s="58">
        <f t="shared" si="1"/>
        <v>0</v>
      </c>
      <c r="S38" s="58">
        <f t="shared" si="2"/>
        <v>0</v>
      </c>
      <c r="T38" s="82">
        <f t="shared" si="3"/>
        <v>0</v>
      </c>
      <c r="U38" s="82">
        <f t="shared" si="4"/>
        <v>0</v>
      </c>
      <c r="V38" s="82">
        <f t="shared" si="5"/>
        <v>0</v>
      </c>
      <c r="W38" s="91"/>
    </row>
    <row r="39" spans="1:23" x14ac:dyDescent="0.2">
      <c r="A39" s="41">
        <f>'PIVOTTABLES-RES'!A530</f>
        <v>37</v>
      </c>
      <c r="B39" s="42" t="str">
        <f>'PIVOTTABLES-RES'!B530</f>
        <v>Buckley Park Bowls Club</v>
      </c>
      <c r="C39" s="68">
        <f>'PIVOTTABLES-RES'!D530</f>
        <v>0</v>
      </c>
      <c r="D39" s="94"/>
      <c r="E39" s="58">
        <f>'PIVOTTABLES-RES'!E543</f>
        <v>0</v>
      </c>
      <c r="F39" s="76">
        <f>'PIVOTTABLES-RES'!F543</f>
        <v>0</v>
      </c>
      <c r="G39" s="80">
        <f>'PIVOTTABLES-RES'!G543</f>
        <v>0</v>
      </c>
      <c r="H39" s="59">
        <f>SUMIF('PIVOTTABLES-RES'!D532:D542,"High",'PIVOTTABLES-RES'!E532:E542)</f>
        <v>0</v>
      </c>
      <c r="I39" s="61">
        <f>SUMIF('PIVOTTABLES-RES'!D532:D542,"High",'PIVOTTABLES-RES'!F532:F542)</f>
        <v>0</v>
      </c>
      <c r="J39" s="80">
        <f>SUMIF('PIVOTTABLES-RES'!D532:D542,"High",'PIVOTTABLES-RES'!G532:G542)</f>
        <v>0</v>
      </c>
      <c r="K39" s="58">
        <f>SUMIF('PIVOTTABLES-RES'!D532:D542,"Medium",'PIVOTTABLES-RES'!E532:E542)</f>
        <v>0</v>
      </c>
      <c r="L39" s="61">
        <f>SUMIF('PIVOTTABLES-RES'!D532:D542,"Medium",'PIVOTTABLES-RES'!F532:F542)</f>
        <v>0</v>
      </c>
      <c r="M39" s="80">
        <f>SUMIF('PIVOTTABLES-RES'!D532:D542,"Medium",'PIVOTTABLES-RES'!G532:G542)</f>
        <v>0</v>
      </c>
      <c r="N39" s="58">
        <f>SUMIF('PIVOTTABLES-RES'!D532:D542,"Low",'PIVOTTABLES-RES'!E532:E542)</f>
        <v>0</v>
      </c>
      <c r="O39" s="61">
        <f>SUMIF('PIVOTTABLES-RES'!D532:D542,"Low",'PIVOTTABLES-RES'!F532:F542)</f>
        <v>0</v>
      </c>
      <c r="P39" s="80">
        <f>SUMIF('PIVOTTABLES-RES'!D532:D542,"Low",'PIVOTTABLES-RES'!G532:G542)</f>
        <v>0</v>
      </c>
      <c r="Q39" s="58">
        <f t="shared" si="0"/>
        <v>0</v>
      </c>
      <c r="R39" s="58">
        <f t="shared" si="1"/>
        <v>0</v>
      </c>
      <c r="S39" s="58">
        <f t="shared" si="2"/>
        <v>0</v>
      </c>
      <c r="T39" s="82">
        <f t="shared" si="3"/>
        <v>0</v>
      </c>
      <c r="U39" s="82">
        <f t="shared" si="4"/>
        <v>0</v>
      </c>
      <c r="V39" s="82">
        <f t="shared" si="5"/>
        <v>0</v>
      </c>
      <c r="W39" s="91"/>
    </row>
    <row r="40" spans="1:23" x14ac:dyDescent="0.2">
      <c r="A40" s="41">
        <f>'PIVOTTABLES-RES'!A544</f>
        <v>38</v>
      </c>
      <c r="B40" s="42" t="str">
        <f>'PIVOTTABLES-RES'!B544</f>
        <v>Clifton Park Bowling Club</v>
      </c>
      <c r="C40" s="67">
        <f>'PIVOTTABLES-RES'!D544</f>
        <v>0</v>
      </c>
      <c r="D40" s="94"/>
      <c r="E40" s="58">
        <f>'PIVOTTABLES-RES'!E557</f>
        <v>0</v>
      </c>
      <c r="F40" s="76">
        <f>'PIVOTTABLES-RES'!F557</f>
        <v>0</v>
      </c>
      <c r="G40" s="80">
        <f>'PIVOTTABLES-RES'!G557</f>
        <v>0</v>
      </c>
      <c r="H40" s="59">
        <f>SUMIF('PIVOTTABLES-RES'!D546:D556,"High",'PIVOTTABLES-RES'!E546:E556)</f>
        <v>0</v>
      </c>
      <c r="I40" s="61">
        <f>SUMIF('PIVOTTABLES-RES'!D546:D556,"High",'PIVOTTABLES-RES'!F546:F556)</f>
        <v>0</v>
      </c>
      <c r="J40" s="80">
        <f>SUMIF('PIVOTTABLES-RES'!D546:D556,"High",'PIVOTTABLES-RES'!G546:G556)</f>
        <v>0</v>
      </c>
      <c r="K40" s="58">
        <f>SUMIF('PIVOTTABLES-RES'!D546:D556,"Medium",'PIVOTTABLES-RES'!E546:E556)</f>
        <v>0</v>
      </c>
      <c r="L40" s="61">
        <f>SUMIF('PIVOTTABLES-RES'!D546:D556,"Medium",'PIVOTTABLES-RES'!F546:F556)</f>
        <v>0</v>
      </c>
      <c r="M40" s="80">
        <f>SUMIF('PIVOTTABLES-RES'!D546:D556,"Medium",'PIVOTTABLES-RES'!G546:G556)</f>
        <v>0</v>
      </c>
      <c r="N40" s="58">
        <f>SUMIF('PIVOTTABLES-RES'!D546:D556,"Low",'PIVOTTABLES-RES'!E546:E556)</f>
        <v>0</v>
      </c>
      <c r="O40" s="61">
        <f>SUMIF('PIVOTTABLES-RES'!D546:D556,"Low",'PIVOTTABLES-RES'!F546:F556)</f>
        <v>0</v>
      </c>
      <c r="P40" s="80">
        <f>SUMIF('PIVOTTABLES-RES'!D546:D556,"Low",'PIVOTTABLES-RES'!G546:G556)</f>
        <v>0</v>
      </c>
      <c r="Q40" s="58">
        <f t="shared" si="0"/>
        <v>0</v>
      </c>
      <c r="R40" s="58">
        <f t="shared" si="1"/>
        <v>0</v>
      </c>
      <c r="S40" s="58">
        <f t="shared" si="2"/>
        <v>0</v>
      </c>
      <c r="T40" s="82">
        <f t="shared" si="3"/>
        <v>0</v>
      </c>
      <c r="U40" s="82">
        <f t="shared" si="4"/>
        <v>0</v>
      </c>
      <c r="V40" s="82">
        <f t="shared" si="5"/>
        <v>0</v>
      </c>
      <c r="W40" s="91"/>
    </row>
    <row r="41" spans="1:23" x14ac:dyDescent="0.2">
      <c r="A41" s="41">
        <f>'PIVOTTABLES-RES'!A558</f>
        <v>39</v>
      </c>
      <c r="B41" s="42" t="str">
        <f>'PIVOTTABLES-RES'!B558</f>
        <v>Doutta Galla Bowls Club</v>
      </c>
      <c r="C41" s="67">
        <f>'PIVOTTABLES-RES'!D558</f>
        <v>0</v>
      </c>
      <c r="D41" s="94"/>
      <c r="E41" s="58">
        <f>'PIVOTTABLES-RES'!E571</f>
        <v>0</v>
      </c>
      <c r="F41" s="76">
        <f>'PIVOTTABLES-RES'!F571</f>
        <v>0</v>
      </c>
      <c r="G41" s="80">
        <f>'PIVOTTABLES-RES'!G571</f>
        <v>0</v>
      </c>
      <c r="H41" s="59">
        <f>SUMIF('PIVOTTABLES-RES'!D560:D570,"High",'PIVOTTABLES-RES'!E560:E570)</f>
        <v>0</v>
      </c>
      <c r="I41" s="61">
        <f>SUMIF('PIVOTTABLES-RES'!D560:D570,"High",'PIVOTTABLES-RES'!F560:F570)</f>
        <v>0</v>
      </c>
      <c r="J41" s="80">
        <f>SUMIF('PIVOTTABLES-RES'!D560:D570,"High",'PIVOTTABLES-RES'!G560:G570)</f>
        <v>0</v>
      </c>
      <c r="K41" s="58">
        <f>SUMIF('PIVOTTABLES-RES'!D560:D570,"Medium",'PIVOTTABLES-RES'!E560:E570)</f>
        <v>0</v>
      </c>
      <c r="L41" s="61">
        <f>SUMIF('PIVOTTABLES-RES'!D560:D570,"Medium",'PIVOTTABLES-RES'!F560:F570)</f>
        <v>0</v>
      </c>
      <c r="M41" s="80">
        <f>SUMIF('PIVOTTABLES-RES'!D560:D570,"Medium",'PIVOTTABLES-RES'!G560:G570)</f>
        <v>0</v>
      </c>
      <c r="N41" s="58">
        <f>SUMIF('PIVOTTABLES-RES'!D560:D570,"Low",'PIVOTTABLES-RES'!E560:E570)</f>
        <v>0</v>
      </c>
      <c r="O41" s="61">
        <f>SUMIF('PIVOTTABLES-RES'!D560:D570,"Low",'PIVOTTABLES-RES'!F560:F570)</f>
        <v>0</v>
      </c>
      <c r="P41" s="80">
        <f>SUMIF('PIVOTTABLES-RES'!D560:D570,"Low",'PIVOTTABLES-RES'!G560:G570)</f>
        <v>0</v>
      </c>
      <c r="Q41" s="58">
        <f t="shared" si="0"/>
        <v>0</v>
      </c>
      <c r="R41" s="58">
        <f t="shared" si="1"/>
        <v>0</v>
      </c>
      <c r="S41" s="58">
        <f t="shared" si="2"/>
        <v>0</v>
      </c>
      <c r="T41" s="82">
        <f t="shared" si="3"/>
        <v>0</v>
      </c>
      <c r="U41" s="82">
        <f t="shared" si="4"/>
        <v>0</v>
      </c>
      <c r="V41" s="82">
        <f t="shared" si="5"/>
        <v>0</v>
      </c>
      <c r="W41" s="91"/>
    </row>
    <row r="42" spans="1:23" x14ac:dyDescent="0.2">
      <c r="A42" s="41">
        <f>'PIVOTTABLES-RES'!A572</f>
        <v>40</v>
      </c>
      <c r="B42" s="42" t="str">
        <f>'PIVOTTABLES-RES'!B572</f>
        <v>Essendon Bowls Club</v>
      </c>
      <c r="C42" s="67">
        <f>'PIVOTTABLES-RES'!D572</f>
        <v>0</v>
      </c>
      <c r="D42" s="94"/>
      <c r="E42" s="58">
        <f>'PIVOTTABLES-RES'!E585</f>
        <v>0</v>
      </c>
      <c r="F42" s="76">
        <f>'PIVOTTABLES-RES'!F585</f>
        <v>0</v>
      </c>
      <c r="G42" s="80">
        <f>'PIVOTTABLES-RES'!G585</f>
        <v>0</v>
      </c>
      <c r="H42" s="59">
        <f>SUMIF('PIVOTTABLES-RES'!D574:D584,"High",'PIVOTTABLES-RES'!E574:E584)</f>
        <v>0</v>
      </c>
      <c r="I42" s="61">
        <f>SUMIF('PIVOTTABLES-RES'!D574:D584,"High",'PIVOTTABLES-RES'!F574:F584)</f>
        <v>0</v>
      </c>
      <c r="J42" s="80">
        <f>SUMIF('PIVOTTABLES-RES'!D574:D584,"High",'PIVOTTABLES-RES'!G574:G584)</f>
        <v>0</v>
      </c>
      <c r="K42" s="58">
        <f>SUMIF('PIVOTTABLES-RES'!D574:D584,"Medium",'PIVOTTABLES-RES'!E574:E584)</f>
        <v>0</v>
      </c>
      <c r="L42" s="61">
        <f>SUMIF('PIVOTTABLES-RES'!D574:D584,"Medium",'PIVOTTABLES-RES'!F574:F584)</f>
        <v>0</v>
      </c>
      <c r="M42" s="80">
        <f>SUMIF('PIVOTTABLES-RES'!D574:D584,"Medium",'PIVOTTABLES-RES'!G574:G584)</f>
        <v>0</v>
      </c>
      <c r="N42" s="58">
        <f>SUMIF('PIVOTTABLES-RES'!D574:D584,"Low",'PIVOTTABLES-RES'!E574:E584)</f>
        <v>0</v>
      </c>
      <c r="O42" s="61">
        <f>SUMIF('PIVOTTABLES-RES'!D574:D584,"Low",'PIVOTTABLES-RES'!F574:F584)</f>
        <v>0</v>
      </c>
      <c r="P42" s="80">
        <f>SUMIF('PIVOTTABLES-RES'!D574:D584,"Low",'PIVOTTABLES-RES'!G574:G584)</f>
        <v>0</v>
      </c>
      <c r="Q42" s="58">
        <f t="shared" si="0"/>
        <v>0</v>
      </c>
      <c r="R42" s="58">
        <f t="shared" si="1"/>
        <v>0</v>
      </c>
      <c r="S42" s="58">
        <f t="shared" si="2"/>
        <v>0</v>
      </c>
      <c r="T42" s="82">
        <f t="shared" si="3"/>
        <v>0</v>
      </c>
      <c r="U42" s="82">
        <f t="shared" si="4"/>
        <v>0</v>
      </c>
      <c r="V42" s="82">
        <f t="shared" si="5"/>
        <v>0</v>
      </c>
      <c r="W42" s="91"/>
    </row>
    <row r="43" spans="1:23" x14ac:dyDescent="0.2">
      <c r="A43" s="41">
        <f>'PIVOTTABLES-RES'!A586</f>
        <v>41</v>
      </c>
      <c r="B43" s="42" t="str">
        <f>'PIVOTTABLES-RES'!B586</f>
        <v>Maribyrnong Park Bowls Club</v>
      </c>
      <c r="C43" s="67">
        <f>'PIVOTTABLES-RES'!D586</f>
        <v>0</v>
      </c>
      <c r="D43" s="94"/>
      <c r="E43" s="58">
        <f>'PIVOTTABLES-RES'!E599</f>
        <v>0</v>
      </c>
      <c r="F43" s="76">
        <f>'PIVOTTABLES-RES'!F599</f>
        <v>0</v>
      </c>
      <c r="G43" s="80">
        <f>'PIVOTTABLES-RES'!G599</f>
        <v>0</v>
      </c>
      <c r="H43" s="59">
        <f>SUMIF('PIVOTTABLES-RES'!D588:D598,"High",'PIVOTTABLES-RES'!E588:E598)</f>
        <v>0</v>
      </c>
      <c r="I43" s="61">
        <f>SUMIF('PIVOTTABLES-RES'!D588:D598,"High",'PIVOTTABLES-RES'!F588:F598)</f>
        <v>0</v>
      </c>
      <c r="J43" s="80">
        <f>SUMIF('PIVOTTABLES-RES'!D588:D598,"High",'PIVOTTABLES-RES'!G588:G598)</f>
        <v>0</v>
      </c>
      <c r="K43" s="58">
        <f>SUMIF('PIVOTTABLES-RES'!D588:D598,"Medium",'PIVOTTABLES-RES'!E588:E598)</f>
        <v>0</v>
      </c>
      <c r="L43" s="61">
        <f>SUMIF('PIVOTTABLES-RES'!D588:D598,"Medium",'PIVOTTABLES-RES'!F588:F598)</f>
        <v>0</v>
      </c>
      <c r="M43" s="80">
        <f>SUMIF('PIVOTTABLES-RES'!D588:D598,"Medium",'PIVOTTABLES-RES'!G588:G598)</f>
        <v>0</v>
      </c>
      <c r="N43" s="58">
        <f>SUMIF('PIVOTTABLES-RES'!D588:D598,"Low",'PIVOTTABLES-RES'!E588:E598)</f>
        <v>0</v>
      </c>
      <c r="O43" s="61">
        <f>SUMIF('PIVOTTABLES-RES'!D588:D598,"Low",'PIVOTTABLES-RES'!F588:F598)</f>
        <v>0</v>
      </c>
      <c r="P43" s="80">
        <f>SUMIF('PIVOTTABLES-RES'!D588:D598,"Low",'PIVOTTABLES-RES'!G588:G598)</f>
        <v>0</v>
      </c>
      <c r="Q43" s="58">
        <f t="shared" si="0"/>
        <v>0</v>
      </c>
      <c r="R43" s="58">
        <f t="shared" si="1"/>
        <v>0</v>
      </c>
      <c r="S43" s="58">
        <f t="shared" si="2"/>
        <v>0</v>
      </c>
      <c r="T43" s="82">
        <f t="shared" si="3"/>
        <v>0</v>
      </c>
      <c r="U43" s="82">
        <f t="shared" si="4"/>
        <v>0</v>
      </c>
      <c r="V43" s="82">
        <f t="shared" si="5"/>
        <v>0</v>
      </c>
      <c r="W43" s="91"/>
    </row>
    <row r="44" spans="1:23" x14ac:dyDescent="0.2">
      <c r="A44" s="41">
        <f>'PIVOTTABLES-RES'!A600</f>
        <v>42</v>
      </c>
      <c r="B44" s="42" t="str">
        <f>'PIVOTTABLES-RES'!B600</f>
        <v>Strathmore Bowls Club</v>
      </c>
      <c r="C44" s="67">
        <f>'PIVOTTABLES-RES'!D600</f>
        <v>0</v>
      </c>
      <c r="D44" s="94"/>
      <c r="E44" s="58">
        <f>'PIVOTTABLES-RES'!E613</f>
        <v>0</v>
      </c>
      <c r="F44" s="76">
        <f>'PIVOTTABLES-RES'!F613</f>
        <v>1000000</v>
      </c>
      <c r="G44" s="80">
        <f>'PIVOTTABLES-RES'!G613</f>
        <v>1000000</v>
      </c>
      <c r="H44" s="59">
        <f>SUMIF('PIVOTTABLES-RES'!D602:D612,"High",'PIVOTTABLES-RES'!E602:E612)</f>
        <v>0</v>
      </c>
      <c r="I44" s="61">
        <f>SUMIF('PIVOTTABLES-RES'!D602:D612,"High",'PIVOTTABLES-RES'!F602:F612)</f>
        <v>0</v>
      </c>
      <c r="J44" s="80">
        <f>SUMIF('PIVOTTABLES-RES'!D602:D612,"High",'PIVOTTABLES-RES'!G602:G612)</f>
        <v>0</v>
      </c>
      <c r="K44" s="58">
        <f>SUMIF('PIVOTTABLES-RES'!D602:D612,"Medium",'PIVOTTABLES-RES'!E602:E612)</f>
        <v>0</v>
      </c>
      <c r="L44" s="61">
        <f>SUMIF('PIVOTTABLES-RES'!D602:D612,"Medium",'PIVOTTABLES-RES'!F602:F612)</f>
        <v>0</v>
      </c>
      <c r="M44" s="80">
        <f>SUMIF('PIVOTTABLES-RES'!D602:D612,"Medium",'PIVOTTABLES-RES'!G602:G612)</f>
        <v>0</v>
      </c>
      <c r="N44" s="58">
        <f>SUMIF('PIVOTTABLES-RES'!D602:D612,"Low",'PIVOTTABLES-RES'!E602:E612)</f>
        <v>0</v>
      </c>
      <c r="O44" s="61">
        <f>SUMIF('PIVOTTABLES-RES'!D602:D612,"Low",'PIVOTTABLES-RES'!F602:F612)</f>
        <v>1000000</v>
      </c>
      <c r="P44" s="80">
        <f>SUMIF('PIVOTTABLES-RES'!D602:D612,"Low",'PIVOTTABLES-RES'!G602:G612)</f>
        <v>1000000</v>
      </c>
      <c r="Q44" s="58">
        <f t="shared" si="0"/>
        <v>0</v>
      </c>
      <c r="R44" s="58">
        <f t="shared" si="1"/>
        <v>0</v>
      </c>
      <c r="S44" s="58">
        <f t="shared" si="2"/>
        <v>0</v>
      </c>
      <c r="T44" s="82">
        <f t="shared" si="3"/>
        <v>0</v>
      </c>
      <c r="U44" s="82">
        <f t="shared" si="4"/>
        <v>0</v>
      </c>
      <c r="V44" s="82">
        <f t="shared" si="5"/>
        <v>1000000</v>
      </c>
      <c r="W44" s="91"/>
    </row>
    <row r="45" spans="1:23" x14ac:dyDescent="0.2">
      <c r="A45" s="41">
        <f>'PIVOTTABLES-RES'!A614</f>
        <v>43</v>
      </c>
      <c r="B45" s="42" t="str">
        <f>'PIVOTTABLES-RES'!B614</f>
        <v>Moonee Ponds Bowls Club</v>
      </c>
      <c r="C45" s="67">
        <f>'PIVOTTABLES-RES'!D614</f>
        <v>0</v>
      </c>
      <c r="D45" s="94"/>
      <c r="E45" s="58">
        <f>'PIVOTTABLES-RES'!E627</f>
        <v>0</v>
      </c>
      <c r="F45" s="76">
        <f>'PIVOTTABLES-RES'!F627</f>
        <v>20000</v>
      </c>
      <c r="G45" s="80">
        <f>'PIVOTTABLES-RES'!G627</f>
        <v>20000</v>
      </c>
      <c r="H45" s="59">
        <f>SUMIF('PIVOTTABLES-RES'!D616:D626,"High",'PIVOTTABLES-RES'!E616:E626)</f>
        <v>0</v>
      </c>
      <c r="I45" s="61">
        <f>SUMIF('PIVOTTABLES-RES'!D616:D626,"High",'PIVOTTABLES-RES'!F616:F626)</f>
        <v>20000</v>
      </c>
      <c r="J45" s="80">
        <f>SUMIF('PIVOTTABLES-RES'!D616:D626,"High",'PIVOTTABLES-RES'!G616:G626)</f>
        <v>20000</v>
      </c>
      <c r="K45" s="58">
        <f>SUMIF('PIVOTTABLES-RES'!D616:D626,"Medium",'PIVOTTABLES-RES'!E616:E626)</f>
        <v>0</v>
      </c>
      <c r="L45" s="61">
        <f>SUMIF('PIVOTTABLES-RES'!D616:D626,"Medium",'PIVOTTABLES-RES'!F616:F626)</f>
        <v>0</v>
      </c>
      <c r="M45" s="80">
        <f>SUMIF('PIVOTTABLES-RES'!D616:D626,"Medium",'PIVOTTABLES-RES'!G616:G626)</f>
        <v>0</v>
      </c>
      <c r="N45" s="58">
        <f>SUMIF('PIVOTTABLES-RES'!D616:D626,"Low",'PIVOTTABLES-RES'!E616:E626)</f>
        <v>0</v>
      </c>
      <c r="O45" s="61">
        <f>SUMIF('PIVOTTABLES-RES'!D616:D626,"Low",'PIVOTTABLES-RES'!F616:F626)</f>
        <v>0</v>
      </c>
      <c r="P45" s="80">
        <f>SUMIF('PIVOTTABLES-RES'!D616:D626,"Low",'PIVOTTABLES-RES'!G616:G626)</f>
        <v>0</v>
      </c>
      <c r="Q45" s="58">
        <f t="shared" si="0"/>
        <v>0</v>
      </c>
      <c r="R45" s="58">
        <f t="shared" si="1"/>
        <v>0</v>
      </c>
      <c r="S45" s="58">
        <f t="shared" si="2"/>
        <v>0</v>
      </c>
      <c r="T45" s="82">
        <f t="shared" si="3"/>
        <v>20000</v>
      </c>
      <c r="U45" s="82">
        <f t="shared" si="4"/>
        <v>0</v>
      </c>
      <c r="V45" s="82">
        <f t="shared" si="5"/>
        <v>0</v>
      </c>
      <c r="W45" s="91"/>
    </row>
    <row r="46" spans="1:23" x14ac:dyDescent="0.2">
      <c r="A46" s="41">
        <f>'PIVOTTABLES-RES'!A628</f>
        <v>44</v>
      </c>
      <c r="B46" s="42" t="str">
        <f>'PIVOTTABLES-RES'!B628</f>
        <v>Moonee Valley Bowls Club</v>
      </c>
      <c r="C46" s="67">
        <f>'PIVOTTABLES-RES'!D628</f>
        <v>0</v>
      </c>
      <c r="D46" s="94"/>
      <c r="E46" s="58">
        <f>'PIVOTTABLES-RES'!E641</f>
        <v>0</v>
      </c>
      <c r="F46" s="76">
        <f>'PIVOTTABLES-RES'!F641</f>
        <v>15000</v>
      </c>
      <c r="G46" s="80">
        <f>'PIVOTTABLES-RES'!G641</f>
        <v>15000</v>
      </c>
      <c r="H46" s="59">
        <f>SUMIF('PIVOTTABLES-RES'!D630:D640,"High",'PIVOTTABLES-RES'!E630:E640)</f>
        <v>0</v>
      </c>
      <c r="I46" s="61">
        <f>SUMIF('PIVOTTABLES-RES'!D630:D640,"High",'PIVOTTABLES-RES'!F630:F640)</f>
        <v>0</v>
      </c>
      <c r="J46" s="80">
        <f>SUMIF('PIVOTTABLES-RES'!D630:D640,"High",'PIVOTTABLES-RES'!G630:G640)</f>
        <v>0</v>
      </c>
      <c r="K46" s="58">
        <f>SUMIF('PIVOTTABLES-RES'!D630:D640,"Medium",'PIVOTTABLES-RES'!E630:E640)</f>
        <v>0</v>
      </c>
      <c r="L46" s="61">
        <f>SUMIF('PIVOTTABLES-RES'!D630:D640,"Medium",'PIVOTTABLES-RES'!F630:F640)</f>
        <v>0</v>
      </c>
      <c r="M46" s="80">
        <f>SUMIF('PIVOTTABLES-RES'!D630:D640,"Medium",'PIVOTTABLES-RES'!G630:G640)</f>
        <v>0</v>
      </c>
      <c r="N46" s="58">
        <f>SUMIF('PIVOTTABLES-RES'!D630:D640,"Low",'PIVOTTABLES-RES'!E630:E640)</f>
        <v>0</v>
      </c>
      <c r="O46" s="61">
        <f>SUMIF('PIVOTTABLES-RES'!D630:D640,"Low",'PIVOTTABLES-RES'!F630:F640)</f>
        <v>15000</v>
      </c>
      <c r="P46" s="80">
        <f>SUMIF('PIVOTTABLES-RES'!D630:D640,"Low",'PIVOTTABLES-RES'!G630:G640)</f>
        <v>15000</v>
      </c>
      <c r="Q46" s="58">
        <f t="shared" si="0"/>
        <v>0</v>
      </c>
      <c r="R46" s="58">
        <f t="shared" si="1"/>
        <v>0</v>
      </c>
      <c r="S46" s="58">
        <f t="shared" si="2"/>
        <v>0</v>
      </c>
      <c r="T46" s="82">
        <f t="shared" si="3"/>
        <v>0</v>
      </c>
      <c r="U46" s="82">
        <f t="shared" si="4"/>
        <v>0</v>
      </c>
      <c r="V46" s="82">
        <f t="shared" si="5"/>
        <v>15000</v>
      </c>
      <c r="W46" s="91"/>
    </row>
    <row r="47" spans="1:23" x14ac:dyDescent="0.2">
      <c r="A47" s="41">
        <f>'PIVOTTABLES-RES'!A642</f>
        <v>45</v>
      </c>
      <c r="B47" s="42" t="str">
        <f>'PIVOTTABLES-RES'!B642</f>
        <v>Ascot Vale Trugo Club</v>
      </c>
      <c r="C47" s="67">
        <f>'PIVOTTABLES-RES'!D642</f>
        <v>0</v>
      </c>
      <c r="D47" s="94"/>
      <c r="E47" s="58">
        <f>'PIVOTTABLES-RES'!E655</f>
        <v>0</v>
      </c>
      <c r="F47" s="76">
        <f>'PIVOTTABLES-RES'!F655</f>
        <v>48000</v>
      </c>
      <c r="G47" s="80">
        <f>'PIVOTTABLES-RES'!G655</f>
        <v>48000</v>
      </c>
      <c r="H47" s="59">
        <f>SUMIF('PIVOTTABLES-RES'!D644:D654,"High",'PIVOTTABLES-RES'!E644:E654)</f>
        <v>0</v>
      </c>
      <c r="I47" s="61">
        <f>SUMIF('PIVOTTABLES-RES'!D644:D654,"High",'PIVOTTABLES-RES'!F644:F654)</f>
        <v>0</v>
      </c>
      <c r="J47" s="80">
        <f>SUMIF('PIVOTTABLES-RES'!D644:D654,"High",'PIVOTTABLES-RES'!G644:G654)</f>
        <v>0</v>
      </c>
      <c r="K47" s="58">
        <f>SUMIF('PIVOTTABLES-RES'!D644:D654,"Medium",'PIVOTTABLES-RES'!E644:E654)</f>
        <v>0</v>
      </c>
      <c r="L47" s="61">
        <f>SUMIF('PIVOTTABLES-RES'!D644:D654,"Medium",'PIVOTTABLES-RES'!F644:F654)</f>
        <v>0</v>
      </c>
      <c r="M47" s="80">
        <f>SUMIF('PIVOTTABLES-RES'!D644:D654,"Medium",'PIVOTTABLES-RES'!G644:G654)</f>
        <v>0</v>
      </c>
      <c r="N47" s="58">
        <f>SUMIF('PIVOTTABLES-RES'!D644:D654,"Low",'PIVOTTABLES-RES'!E644:E654)</f>
        <v>0</v>
      </c>
      <c r="O47" s="61">
        <f>SUMIF('PIVOTTABLES-RES'!D644:D654,"Low",'PIVOTTABLES-RES'!F644:F654)</f>
        <v>0</v>
      </c>
      <c r="P47" s="80">
        <f>SUMIF('PIVOTTABLES-RES'!D644:D654,"Low",'PIVOTTABLES-RES'!G644:G654)</f>
        <v>0</v>
      </c>
      <c r="Q47" s="58">
        <f t="shared" si="0"/>
        <v>0</v>
      </c>
      <c r="R47" s="58">
        <f t="shared" si="1"/>
        <v>0</v>
      </c>
      <c r="S47" s="58">
        <f t="shared" si="2"/>
        <v>0</v>
      </c>
      <c r="T47" s="82">
        <f t="shared" si="3"/>
        <v>0</v>
      </c>
      <c r="U47" s="82">
        <f t="shared" si="4"/>
        <v>0</v>
      </c>
      <c r="V47" s="82">
        <f t="shared" si="5"/>
        <v>0</v>
      </c>
      <c r="W47" s="91"/>
    </row>
    <row r="48" spans="1:23" x14ac:dyDescent="0.2">
      <c r="A48" s="41">
        <f>'PIVOTTABLES-RES'!A656</f>
        <v>46</v>
      </c>
      <c r="B48" s="42" t="str">
        <f>'PIVOTTABLES-RES'!B656</f>
        <v>Essendon Hockey Club</v>
      </c>
      <c r="C48" s="67">
        <f>'PIVOTTABLES-RES'!D656</f>
        <v>0</v>
      </c>
      <c r="D48" s="94"/>
      <c r="E48" s="58">
        <f>'PIVOTTABLES-RES'!E669</f>
        <v>0</v>
      </c>
      <c r="F48" s="76">
        <f>'PIVOTTABLES-RES'!F669</f>
        <v>0</v>
      </c>
      <c r="G48" s="80">
        <f>'PIVOTTABLES-RES'!G669</f>
        <v>0</v>
      </c>
      <c r="H48" s="59">
        <f>SUMIF('PIVOTTABLES-RES'!D658:D668,"High",'PIVOTTABLES-RES'!E658:E668)</f>
        <v>0</v>
      </c>
      <c r="I48" s="61">
        <f>SUMIF('PIVOTTABLES-RES'!D658:D668,"High",'PIVOTTABLES-RES'!F658:F668)</f>
        <v>0</v>
      </c>
      <c r="J48" s="80">
        <f>SUMIF('PIVOTTABLES-RES'!D658:D668,"High",'PIVOTTABLES-RES'!G658:G668)</f>
        <v>0</v>
      </c>
      <c r="K48" s="58">
        <f>SUMIF('PIVOTTABLES-RES'!D658:D668,"Medium",'PIVOTTABLES-RES'!E658:E668)</f>
        <v>0</v>
      </c>
      <c r="L48" s="61">
        <f>SUMIF('PIVOTTABLES-RES'!D658:D668,"Medium",'PIVOTTABLES-RES'!F658:F668)</f>
        <v>0</v>
      </c>
      <c r="M48" s="80">
        <f>SUMIF('PIVOTTABLES-RES'!D658:D668,"Medium",'PIVOTTABLES-RES'!G658:G668)</f>
        <v>0</v>
      </c>
      <c r="N48" s="58">
        <f>SUMIF('PIVOTTABLES-RES'!D658:D668,"Low",'PIVOTTABLES-RES'!E658:E668)</f>
        <v>0</v>
      </c>
      <c r="O48" s="61">
        <f>SUMIF('PIVOTTABLES-RES'!D658:D668,"Low",'PIVOTTABLES-RES'!F658:F668)</f>
        <v>0</v>
      </c>
      <c r="P48" s="80">
        <f>SUMIF('PIVOTTABLES-RES'!D658:D668,"Low",'PIVOTTABLES-RES'!G658:G668)</f>
        <v>0</v>
      </c>
      <c r="Q48" s="58">
        <f t="shared" si="0"/>
        <v>0</v>
      </c>
      <c r="R48" s="58">
        <f t="shared" si="1"/>
        <v>0</v>
      </c>
      <c r="S48" s="58">
        <f t="shared" si="2"/>
        <v>0</v>
      </c>
      <c r="T48" s="82">
        <f t="shared" si="3"/>
        <v>0</v>
      </c>
      <c r="U48" s="82">
        <f t="shared" si="4"/>
        <v>0</v>
      </c>
      <c r="V48" s="82">
        <f t="shared" si="5"/>
        <v>0</v>
      </c>
      <c r="W48" s="91"/>
    </row>
    <row r="49" spans="1:23" x14ac:dyDescent="0.2">
      <c r="A49" s="41">
        <f>'PIVOTTABLES-RES'!A670</f>
        <v>47</v>
      </c>
      <c r="B49" s="42" t="str">
        <f>'PIVOTTABLES-RES'!B670</f>
        <v>Essendon Rowing Club</v>
      </c>
      <c r="C49" s="67">
        <f>'PIVOTTABLES-RES'!D670</f>
        <v>0</v>
      </c>
      <c r="D49" s="94"/>
      <c r="E49" s="58">
        <f>'PIVOTTABLES-RES'!E683</f>
        <v>0</v>
      </c>
      <c r="F49" s="76">
        <f>'PIVOTTABLES-RES'!F683</f>
        <v>0</v>
      </c>
      <c r="G49" s="80">
        <f>'PIVOTTABLES-RES'!G683</f>
        <v>0</v>
      </c>
      <c r="H49" s="59">
        <f>SUMIF('PIVOTTABLES-RES'!D672:D682,"High",'PIVOTTABLES-RES'!E672:E682)</f>
        <v>0</v>
      </c>
      <c r="I49" s="61">
        <f>SUMIF('PIVOTTABLES-RES'!D672:D682,"High",'PIVOTTABLES-RES'!F672:F682)</f>
        <v>0</v>
      </c>
      <c r="J49" s="80">
        <f>SUMIF('PIVOTTABLES-RES'!D672:D682,"High",'PIVOTTABLES-RES'!G672:G682)</f>
        <v>0</v>
      </c>
      <c r="K49" s="58">
        <f>SUMIF('PIVOTTABLES-RES'!D672:D682,"Medium",'PIVOTTABLES-RES'!E672:E682)</f>
        <v>0</v>
      </c>
      <c r="L49" s="61">
        <f>SUMIF('PIVOTTABLES-RES'!D672:D682,"Medium",'PIVOTTABLES-RES'!F672:F682)</f>
        <v>0</v>
      </c>
      <c r="M49" s="80">
        <f>SUMIF('PIVOTTABLES-RES'!D672:D682,"Medium",'PIVOTTABLES-RES'!G672:G682)</f>
        <v>0</v>
      </c>
      <c r="N49" s="58">
        <f>SUMIF('PIVOTTABLES-RES'!D672:D682,"Low",'PIVOTTABLES-RES'!E672:E682)</f>
        <v>0</v>
      </c>
      <c r="O49" s="61">
        <f>SUMIF('PIVOTTABLES-RES'!D672:D682,"Low",'PIVOTTABLES-RES'!F672:F682)</f>
        <v>0</v>
      </c>
      <c r="P49" s="80">
        <f>SUMIF('PIVOTTABLES-RES'!D672:D682,"Low",'PIVOTTABLES-RES'!G672:G682)</f>
        <v>0</v>
      </c>
      <c r="Q49" s="58">
        <f t="shared" si="0"/>
        <v>0</v>
      </c>
      <c r="R49" s="58">
        <f t="shared" si="1"/>
        <v>0</v>
      </c>
      <c r="S49" s="58">
        <f t="shared" si="2"/>
        <v>0</v>
      </c>
      <c r="T49" s="82">
        <f t="shared" si="3"/>
        <v>0</v>
      </c>
      <c r="U49" s="82">
        <f t="shared" si="4"/>
        <v>0</v>
      </c>
      <c r="V49" s="82">
        <f t="shared" si="5"/>
        <v>0</v>
      </c>
      <c r="W49" s="91"/>
    </row>
    <row r="50" spans="1:23" x14ac:dyDescent="0.2">
      <c r="A50" s="41">
        <f>'PIVOTTABLES-RES'!A684</f>
        <v>48</v>
      </c>
      <c r="B50" s="42" t="str">
        <f>'PIVOTTABLES-RES'!B684</f>
        <v>Essendon Croquet Club</v>
      </c>
      <c r="C50" s="67">
        <f>'PIVOTTABLES-RES'!D684</f>
        <v>0</v>
      </c>
      <c r="D50" s="94"/>
      <c r="E50" s="58">
        <f>'PIVOTTABLES-RES'!E697</f>
        <v>0</v>
      </c>
      <c r="F50" s="76">
        <f>'PIVOTTABLES-RES'!F697</f>
        <v>0</v>
      </c>
      <c r="G50" s="80">
        <f>'PIVOTTABLES-RES'!G697</f>
        <v>0</v>
      </c>
      <c r="H50" s="59">
        <f>SUMIF('PIVOTTABLES-RES'!D686:D696,"High",'PIVOTTABLES-RES'!E686:E696)</f>
        <v>0</v>
      </c>
      <c r="I50" s="61">
        <f>SUMIF('PIVOTTABLES-RES'!D686:D696,"High",'PIVOTTABLES-RES'!F686:F696)</f>
        <v>0</v>
      </c>
      <c r="J50" s="80">
        <f>SUMIF('PIVOTTABLES-RES'!D686:D696,"High",'PIVOTTABLES-RES'!G686:G696)</f>
        <v>0</v>
      </c>
      <c r="K50" s="58">
        <f>SUMIF('PIVOTTABLES-RES'!D686:D696,"Medium",'PIVOTTABLES-RES'!E686:E696)</f>
        <v>0</v>
      </c>
      <c r="L50" s="61">
        <f>SUMIF('PIVOTTABLES-RES'!D686:D696,"Medium",'PIVOTTABLES-RES'!F686:F696)</f>
        <v>0</v>
      </c>
      <c r="M50" s="80">
        <f>SUMIF('PIVOTTABLES-RES'!D686:D696,"Medium",'PIVOTTABLES-RES'!G686:G696)</f>
        <v>0</v>
      </c>
      <c r="N50" s="58">
        <f>SUMIF('PIVOTTABLES-RES'!D686:D696,"Low",'PIVOTTABLES-RES'!E686:E696)</f>
        <v>0</v>
      </c>
      <c r="O50" s="61">
        <f>SUMIF('PIVOTTABLES-RES'!D686:D696,"Low",'PIVOTTABLES-RES'!F686:F696)</f>
        <v>0</v>
      </c>
      <c r="P50" s="80">
        <f>SUMIF('PIVOTTABLES-RES'!D686:D696,"Low",'PIVOTTABLES-RES'!G686:G696)</f>
        <v>0</v>
      </c>
      <c r="Q50" s="58">
        <f t="shared" si="0"/>
        <v>0</v>
      </c>
      <c r="R50" s="58">
        <f t="shared" si="1"/>
        <v>0</v>
      </c>
      <c r="S50" s="58">
        <f t="shared" si="2"/>
        <v>0</v>
      </c>
      <c r="T50" s="82">
        <f t="shared" si="3"/>
        <v>0</v>
      </c>
      <c r="U50" s="82">
        <f t="shared" si="4"/>
        <v>0</v>
      </c>
      <c r="V50" s="82">
        <f t="shared" si="5"/>
        <v>0</v>
      </c>
      <c r="W50" s="91"/>
    </row>
    <row r="51" spans="1:23" x14ac:dyDescent="0.2">
      <c r="A51" s="41">
        <f>'PIVOTTABLES-RES'!A698</f>
        <v>49</v>
      </c>
      <c r="B51" s="42" t="str">
        <f>'PIVOTTABLES-RES'!B698</f>
        <v>Essendon Canoe Club</v>
      </c>
      <c r="C51" s="67">
        <f>'PIVOTTABLES-RES'!D698</f>
        <v>0</v>
      </c>
      <c r="D51" s="94"/>
      <c r="E51" s="58">
        <f>'PIVOTTABLES-RES'!E711</f>
        <v>0</v>
      </c>
      <c r="F51" s="76">
        <f>'PIVOTTABLES-RES'!F711</f>
        <v>0</v>
      </c>
      <c r="G51" s="80">
        <f>'PIVOTTABLES-RES'!G711</f>
        <v>0</v>
      </c>
      <c r="H51" s="59">
        <f>SUMIF('PIVOTTABLES-RES'!D700:D710,"High",'PIVOTTABLES-RES'!E700:E710)</f>
        <v>0</v>
      </c>
      <c r="I51" s="61">
        <f>SUMIF('PIVOTTABLES-RES'!D700:D710,"High",'PIVOTTABLES-RES'!F700:F710)</f>
        <v>0</v>
      </c>
      <c r="J51" s="80">
        <f>SUMIF('PIVOTTABLES-RES'!D700:D710,"High",'PIVOTTABLES-RES'!G700:G710)</f>
        <v>0</v>
      </c>
      <c r="K51" s="58">
        <f>SUMIF('PIVOTTABLES-RES'!D700:D710,"Medium",'PIVOTTABLES-RES'!E700:E710)</f>
        <v>0</v>
      </c>
      <c r="L51" s="61">
        <f>SUMIF('PIVOTTABLES-RES'!D700:D710,"Medium",'PIVOTTABLES-RES'!F700:F710)</f>
        <v>0</v>
      </c>
      <c r="M51" s="80">
        <f>SUMIF('PIVOTTABLES-RES'!D700:D710,"Medium",'PIVOTTABLES-RES'!G700:G710)</f>
        <v>0</v>
      </c>
      <c r="N51" s="58">
        <f>SUMIF('PIVOTTABLES-RES'!D700:D710,"Low",'PIVOTTABLES-RES'!E700:E710)</f>
        <v>0</v>
      </c>
      <c r="O51" s="61">
        <f>SUMIF('PIVOTTABLES-RES'!D700:D710,"Low",'PIVOTTABLES-RES'!F700:F710)</f>
        <v>0</v>
      </c>
      <c r="P51" s="80">
        <f>SUMIF('PIVOTTABLES-RES'!D700:D710,"Low",'PIVOTTABLES-RES'!G700:G710)</f>
        <v>0</v>
      </c>
      <c r="Q51" s="58">
        <f t="shared" si="0"/>
        <v>0</v>
      </c>
      <c r="R51" s="58">
        <f t="shared" si="1"/>
        <v>0</v>
      </c>
      <c r="S51" s="58">
        <f t="shared" si="2"/>
        <v>0</v>
      </c>
      <c r="T51" s="82">
        <f t="shared" si="3"/>
        <v>0</v>
      </c>
      <c r="U51" s="82">
        <f t="shared" si="4"/>
        <v>0</v>
      </c>
      <c r="V51" s="82">
        <f t="shared" si="5"/>
        <v>0</v>
      </c>
      <c r="W51" s="91"/>
    </row>
    <row r="52" spans="1:23" ht="12" thickBot="1" x14ac:dyDescent="0.25">
      <c r="A52" s="41">
        <f>'PIVOTTABLES-RES'!A712</f>
        <v>50</v>
      </c>
      <c r="B52" s="42" t="str">
        <f>'PIVOTTABLES-RES'!B712</f>
        <v>Essendon Fish Protection and Angling Club</v>
      </c>
      <c r="C52" s="67">
        <f>'PIVOTTABLES-RES'!D712</f>
        <v>0</v>
      </c>
      <c r="D52" s="94"/>
      <c r="E52" s="58">
        <f>'PIVOTTABLES-RES'!E725</f>
        <v>0</v>
      </c>
      <c r="F52" s="76">
        <f>'PIVOTTABLES-RES'!F725</f>
        <v>0</v>
      </c>
      <c r="G52" s="80">
        <f>'PIVOTTABLES-RES'!G725</f>
        <v>0</v>
      </c>
      <c r="H52" s="59">
        <f>SUMIF('PIVOTTABLES-RES'!D714:D724,"High",'PIVOTTABLES-RES'!E714:E724)</f>
        <v>0</v>
      </c>
      <c r="I52" s="61">
        <f>SUMIF('PIVOTTABLES-RES'!D714:D724,"High",'PIVOTTABLES-RES'!F714:F724)</f>
        <v>0</v>
      </c>
      <c r="J52" s="81">
        <f>SUMIF('PIVOTTABLES-RES'!D714:D724,"High",'PIVOTTABLES-RES'!G714:G724)</f>
        <v>0</v>
      </c>
      <c r="K52" s="58">
        <f>SUMIF('PIVOTTABLES-RES'!D714:D724,"Medium",'PIVOTTABLES-RES'!E714:E724)</f>
        <v>0</v>
      </c>
      <c r="L52" s="61">
        <f>SUMIF('PIVOTTABLES-RES'!D714:D724,"Medium",'PIVOTTABLES-RES'!F714:F724)</f>
        <v>0</v>
      </c>
      <c r="M52" s="81">
        <f>SUMIF('PIVOTTABLES-RES'!D714:D724,"Medium",'PIVOTTABLES-RES'!G732:G742)</f>
        <v>0</v>
      </c>
      <c r="N52" s="58">
        <f>SUMIF('PIVOTTABLES-RES'!D714:D724,"Low",'PIVOTTABLES-RES'!E714:E724)</f>
        <v>0</v>
      </c>
      <c r="O52" s="61">
        <f>SUMIF('PIVOTTABLES-RES'!D714:D724,"Low",'PIVOTTABLES-RES'!F714:F724)</f>
        <v>0</v>
      </c>
      <c r="P52" s="80">
        <f>SUMIF('PIVOTTABLES-RES'!D714:D724,"Low",'PIVOTTABLES-RES'!G714:G724)</f>
        <v>0</v>
      </c>
      <c r="Q52" s="58">
        <f t="shared" si="0"/>
        <v>0</v>
      </c>
      <c r="R52" s="58">
        <f t="shared" si="1"/>
        <v>0</v>
      </c>
      <c r="S52" s="58">
        <f t="shared" si="2"/>
        <v>0</v>
      </c>
      <c r="T52" s="82">
        <f t="shared" si="3"/>
        <v>0</v>
      </c>
      <c r="U52" s="82">
        <f t="shared" si="4"/>
        <v>0</v>
      </c>
      <c r="V52" s="82">
        <f t="shared" si="5"/>
        <v>0</v>
      </c>
      <c r="W52" s="91"/>
    </row>
    <row r="53" spans="1:23" ht="13.5" thickBot="1" x14ac:dyDescent="0.25">
      <c r="A53" s="62"/>
      <c r="B53" s="63" t="s">
        <v>25</v>
      </c>
      <c r="C53" s="64"/>
      <c r="D53" s="64"/>
      <c r="E53" s="65">
        <f>SUM(E3:E52)</f>
        <v>1679000</v>
      </c>
      <c r="F53" s="65">
        <f t="shared" ref="F53:V53" si="6">SUM(F3:F52)</f>
        <v>7285000</v>
      </c>
      <c r="G53" s="65">
        <f t="shared" si="6"/>
        <v>8964000</v>
      </c>
      <c r="H53" s="65">
        <f t="shared" si="6"/>
        <v>650000</v>
      </c>
      <c r="I53" s="65">
        <f t="shared" si="6"/>
        <v>3450000</v>
      </c>
      <c r="J53" s="65">
        <f t="shared" si="6"/>
        <v>4100000</v>
      </c>
      <c r="K53" s="65">
        <f t="shared" si="6"/>
        <v>513000</v>
      </c>
      <c r="L53" s="65">
        <f t="shared" si="6"/>
        <v>1527000</v>
      </c>
      <c r="M53" s="65">
        <f t="shared" si="6"/>
        <v>2040000</v>
      </c>
      <c r="N53" s="65">
        <f t="shared" si="6"/>
        <v>291000</v>
      </c>
      <c r="O53" s="65">
        <f t="shared" si="6"/>
        <v>1623000</v>
      </c>
      <c r="P53" s="65">
        <f t="shared" ca="1" si="6"/>
        <v>1914000</v>
      </c>
      <c r="Q53" s="65">
        <f t="shared" si="6"/>
        <v>650000</v>
      </c>
      <c r="R53" s="65">
        <f t="shared" si="6"/>
        <v>513000</v>
      </c>
      <c r="S53" s="65">
        <f t="shared" si="6"/>
        <v>291000</v>
      </c>
      <c r="T53" s="65">
        <f t="shared" si="6"/>
        <v>3450000</v>
      </c>
      <c r="U53" s="65">
        <f t="shared" si="6"/>
        <v>1527000</v>
      </c>
      <c r="V53" s="65">
        <f t="shared" si="6"/>
        <v>1623000</v>
      </c>
      <c r="W53" s="91"/>
    </row>
    <row r="54" spans="1:23" ht="33.75" x14ac:dyDescent="0.2">
      <c r="A54" s="53"/>
      <c r="B54" s="54"/>
      <c r="C54" s="71" t="s">
        <v>41</v>
      </c>
      <c r="D54" s="71"/>
      <c r="E54" s="72">
        <f>'PIVOTTABLES-RES'!J26</f>
        <v>1454000</v>
      </c>
      <c r="F54" s="72">
        <f>'PIVOTTABLES-RES'!K26</f>
        <v>6600000</v>
      </c>
      <c r="G54" s="72">
        <f>'PIVOTTABLES-RES'!L26</f>
        <v>8054000</v>
      </c>
      <c r="H54" s="72">
        <f>'PIVOTTABLES-RES'!J23</f>
        <v>650000</v>
      </c>
      <c r="I54" s="72">
        <f>'PIVOTTABLES-RES'!K23</f>
        <v>3450000</v>
      </c>
      <c r="J54" s="72">
        <f>'PIVOTTABLES-RES'!L23</f>
        <v>4100000</v>
      </c>
      <c r="K54" s="72">
        <f>'PIVOTTABLES-RES'!J24</f>
        <v>513000</v>
      </c>
      <c r="L54" s="72">
        <f>'PIVOTTABLES-RES'!K24</f>
        <v>1527000</v>
      </c>
      <c r="M54" s="72">
        <f>'PIVOTTABLES-RES'!L24</f>
        <v>2040000</v>
      </c>
      <c r="N54" s="72">
        <f>'PIVOTTABLES-RES'!J25</f>
        <v>291000</v>
      </c>
      <c r="O54" s="72">
        <f>'PIVOTTABLES-RES'!K25</f>
        <v>1623000</v>
      </c>
      <c r="P54" s="72">
        <f>'PIVOTTABLES-RES'!L25</f>
        <v>1914000</v>
      </c>
      <c r="Q54" s="93">
        <f>H53</f>
        <v>650000</v>
      </c>
      <c r="R54" s="93">
        <f>K53</f>
        <v>513000</v>
      </c>
      <c r="S54" s="93">
        <f>N53</f>
        <v>291000</v>
      </c>
      <c r="T54" s="93">
        <f>I53</f>
        <v>3450000</v>
      </c>
      <c r="U54" s="93">
        <f>L53</f>
        <v>1527000</v>
      </c>
      <c r="V54" s="93">
        <f>O53</f>
        <v>1623000</v>
      </c>
      <c r="W54" s="69"/>
    </row>
  </sheetData>
  <mergeCells count="7">
    <mergeCell ref="T1:V1"/>
    <mergeCell ref="A1:D1"/>
    <mergeCell ref="E1:G1"/>
    <mergeCell ref="H1:J1"/>
    <mergeCell ref="K1:M1"/>
    <mergeCell ref="N1:P1"/>
    <mergeCell ref="Q1:S1"/>
  </mergeCells>
  <pageMargins left="0.7" right="0.7" top="0.75" bottom="0.75" header="0.3" footer="0.3"/>
  <pageSetup paperSize="9" orientation="portrait" horizontalDpi="4294967292" verticalDpi="4294967292"/>
  <headerFooter alignWithMargins="0"/>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5"/>
  <sheetViews>
    <sheetView topLeftCell="A2" zoomScale="125" zoomScaleNormal="125" workbookViewId="0">
      <pane ySplit="3" topLeftCell="A5" activePane="bottomLeft" state="frozen"/>
      <selection activeCell="A2" sqref="A2"/>
      <selection pane="bottomLeft" activeCell="A5" sqref="A5"/>
    </sheetView>
  </sheetViews>
  <sheetFormatPr defaultColWidth="11.42578125" defaultRowHeight="12.75" x14ac:dyDescent="0.2"/>
  <cols>
    <col min="1" max="1" width="5.28515625" customWidth="1"/>
    <col min="2" max="2" width="44.140625" bestFit="1" customWidth="1"/>
    <col min="3" max="3" width="11.7109375" customWidth="1"/>
    <col min="4" max="4" width="10.7109375" customWidth="1"/>
    <col min="29" max="29" width="13.7109375" customWidth="1"/>
  </cols>
  <sheetData>
    <row r="1" spans="1:29" ht="42.95" customHeight="1" x14ac:dyDescent="0.25">
      <c r="A1" s="133" t="s">
        <v>501</v>
      </c>
    </row>
    <row r="2" spans="1:29" s="129" customFormat="1" ht="15" x14ac:dyDescent="0.25">
      <c r="A2" s="169" t="s">
        <v>463</v>
      </c>
      <c r="B2" s="169" t="s">
        <v>462</v>
      </c>
      <c r="C2" s="172" t="s">
        <v>470</v>
      </c>
      <c r="D2" s="168" t="s">
        <v>471</v>
      </c>
      <c r="E2" s="168"/>
      <c r="F2" s="168"/>
      <c r="G2" s="168"/>
      <c r="H2" s="168"/>
      <c r="I2" s="168" t="s">
        <v>472</v>
      </c>
      <c r="J2" s="168"/>
      <c r="K2" s="168"/>
      <c r="L2" s="168"/>
      <c r="M2" s="168"/>
      <c r="N2" s="168"/>
      <c r="O2" s="168" t="s">
        <v>473</v>
      </c>
      <c r="P2" s="168"/>
      <c r="Q2" s="168"/>
      <c r="R2" s="168"/>
      <c r="S2" s="168"/>
      <c r="T2" s="168"/>
      <c r="U2" s="168"/>
      <c r="V2" s="168"/>
      <c r="W2" s="168"/>
      <c r="X2" s="168"/>
      <c r="Y2" s="168"/>
      <c r="Z2" s="168"/>
      <c r="AA2" s="168" t="s">
        <v>467</v>
      </c>
      <c r="AB2" s="168"/>
      <c r="AC2" s="168"/>
    </row>
    <row r="3" spans="1:29" s="130" customFormat="1" ht="57" customHeight="1" x14ac:dyDescent="0.25">
      <c r="A3" s="170"/>
      <c r="B3" s="170"/>
      <c r="C3" s="170"/>
      <c r="D3" s="173" t="s">
        <v>464</v>
      </c>
      <c r="E3" s="173"/>
      <c r="F3" s="173"/>
      <c r="G3" s="173"/>
      <c r="H3" s="173"/>
      <c r="I3" s="173" t="s">
        <v>476</v>
      </c>
      <c r="J3" s="173"/>
      <c r="K3" s="173"/>
      <c r="L3" s="173" t="s">
        <v>465</v>
      </c>
      <c r="M3" s="173"/>
      <c r="N3" s="173"/>
      <c r="O3" s="173" t="s">
        <v>468</v>
      </c>
      <c r="P3" s="173"/>
      <c r="Q3" s="173"/>
      <c r="R3" s="173" t="s">
        <v>466</v>
      </c>
      <c r="S3" s="173"/>
      <c r="T3" s="173"/>
      <c r="U3" s="173" t="s">
        <v>506</v>
      </c>
      <c r="V3" s="173"/>
      <c r="W3" s="173"/>
      <c r="X3" s="174" t="s">
        <v>507</v>
      </c>
      <c r="Y3" s="177"/>
      <c r="Z3" s="178"/>
      <c r="AA3" s="174" t="s">
        <v>469</v>
      </c>
      <c r="AB3" s="175"/>
      <c r="AC3" s="176"/>
    </row>
    <row r="4" spans="1:29" s="132" customFormat="1" ht="140.25" x14ac:dyDescent="0.2">
      <c r="A4" s="171"/>
      <c r="B4" s="171"/>
      <c r="C4" s="171"/>
      <c r="D4" s="131" t="s">
        <v>477</v>
      </c>
      <c r="E4" s="131" t="s">
        <v>478</v>
      </c>
      <c r="F4" s="131" t="s">
        <v>479</v>
      </c>
      <c r="G4" s="131" t="s">
        <v>480</v>
      </c>
      <c r="H4" s="131" t="s">
        <v>481</v>
      </c>
      <c r="I4" s="131" t="s">
        <v>482</v>
      </c>
      <c r="J4" s="131" t="s">
        <v>483</v>
      </c>
      <c r="K4" s="131" t="s">
        <v>484</v>
      </c>
      <c r="L4" s="131" t="s">
        <v>498</v>
      </c>
      <c r="M4" s="131" t="s">
        <v>499</v>
      </c>
      <c r="N4" s="131" t="s">
        <v>485</v>
      </c>
      <c r="O4" s="131" t="s">
        <v>486</v>
      </c>
      <c r="P4" s="131" t="s">
        <v>487</v>
      </c>
      <c r="Q4" s="131" t="s">
        <v>488</v>
      </c>
      <c r="R4" s="131" t="s">
        <v>489</v>
      </c>
      <c r="S4" s="131" t="s">
        <v>490</v>
      </c>
      <c r="T4" s="131" t="s">
        <v>491</v>
      </c>
      <c r="U4" s="131" t="s">
        <v>492</v>
      </c>
      <c r="V4" s="131" t="s">
        <v>493</v>
      </c>
      <c r="W4" s="131" t="s">
        <v>494</v>
      </c>
      <c r="X4" s="131" t="s">
        <v>503</v>
      </c>
      <c r="Y4" s="131" t="s">
        <v>504</v>
      </c>
      <c r="Z4" s="131" t="s">
        <v>505</v>
      </c>
      <c r="AA4" s="131" t="s">
        <v>495</v>
      </c>
      <c r="AB4" s="131" t="s">
        <v>496</v>
      </c>
      <c r="AC4" s="131" t="s">
        <v>497</v>
      </c>
    </row>
    <row r="5" spans="1:29" s="132" customFormat="1" ht="15" x14ac:dyDescent="0.2">
      <c r="A5" s="134"/>
      <c r="B5" s="134" t="s">
        <v>502</v>
      </c>
      <c r="C5" s="128">
        <f>SUM(D5:AC5)</f>
        <v>60</v>
      </c>
      <c r="D5" s="131"/>
      <c r="E5" s="131"/>
      <c r="F5" s="131">
        <v>15</v>
      </c>
      <c r="G5" s="131"/>
      <c r="H5" s="131"/>
      <c r="I5" s="131">
        <v>5</v>
      </c>
      <c r="J5" s="131"/>
      <c r="K5" s="131"/>
      <c r="L5" s="131"/>
      <c r="M5" s="131">
        <v>10</v>
      </c>
      <c r="N5" s="131"/>
      <c r="O5" s="131">
        <v>5</v>
      </c>
      <c r="P5" s="131"/>
      <c r="Q5" s="131"/>
      <c r="R5" s="131"/>
      <c r="S5" s="131"/>
      <c r="T5" s="131">
        <v>5</v>
      </c>
      <c r="U5" s="131">
        <v>5</v>
      </c>
      <c r="V5" s="131"/>
      <c r="W5" s="131"/>
      <c r="X5" s="131"/>
      <c r="Y5" s="131">
        <v>5</v>
      </c>
      <c r="Z5" s="131"/>
      <c r="AA5" s="131"/>
      <c r="AB5" s="131">
        <v>10</v>
      </c>
      <c r="AC5" s="131"/>
    </row>
    <row r="6" spans="1:29" x14ac:dyDescent="0.2">
      <c r="A6" s="127">
        <v>1</v>
      </c>
      <c r="B6" s="127" t="str">
        <f>'PIVOTTABLES-PAVS'!B31:C31</f>
        <v>Hansen/Etzel Pavilion (Airport West Sports Pavilion Main)</v>
      </c>
      <c r="C6" s="128">
        <f>SUM(D6:AC6)</f>
        <v>45</v>
      </c>
      <c r="D6" s="127">
        <v>5</v>
      </c>
      <c r="E6" s="127"/>
      <c r="F6" s="127"/>
      <c r="G6" s="127"/>
      <c r="H6" s="127"/>
      <c r="I6" s="127">
        <v>5</v>
      </c>
      <c r="J6" s="127"/>
      <c r="K6" s="127"/>
      <c r="L6" s="127">
        <v>5</v>
      </c>
      <c r="M6" s="127"/>
      <c r="N6" s="127"/>
      <c r="O6" s="127">
        <v>5</v>
      </c>
      <c r="P6" s="127"/>
      <c r="Q6" s="127"/>
      <c r="R6" s="127">
        <v>5</v>
      </c>
      <c r="S6" s="127"/>
      <c r="T6" s="127"/>
      <c r="U6" s="127"/>
      <c r="V6" s="127"/>
      <c r="W6" s="127">
        <v>15</v>
      </c>
      <c r="X6" s="127">
        <v>0</v>
      </c>
      <c r="Y6" s="127"/>
      <c r="Z6" s="127"/>
      <c r="AA6" s="127">
        <v>5</v>
      </c>
      <c r="AB6" s="127"/>
      <c r="AC6" s="127"/>
    </row>
    <row r="7" spans="1:29" x14ac:dyDescent="0.2">
      <c r="A7" s="127">
        <f>A6+1</f>
        <v>2</v>
      </c>
      <c r="B7" s="127" t="str">
        <f>'PIVOTTABLES-PAVS'!B49:C49</f>
        <v>AJ Davis Pavilion</v>
      </c>
      <c r="C7" s="128">
        <f t="shared" ref="C7:C55" si="0">SUM(D7:AC7)</f>
        <v>90</v>
      </c>
      <c r="D7" s="127"/>
      <c r="E7" s="127"/>
      <c r="F7" s="127">
        <v>15</v>
      </c>
      <c r="G7" s="127"/>
      <c r="H7" s="127"/>
      <c r="I7" s="127"/>
      <c r="J7" s="127"/>
      <c r="K7" s="127">
        <v>15</v>
      </c>
      <c r="L7" s="127"/>
      <c r="M7" s="127"/>
      <c r="N7" s="127">
        <v>15</v>
      </c>
      <c r="O7" s="127"/>
      <c r="P7" s="127"/>
      <c r="Q7" s="127">
        <v>15</v>
      </c>
      <c r="R7" s="127">
        <v>5</v>
      </c>
      <c r="S7" s="127"/>
      <c r="T7" s="127"/>
      <c r="U7" s="127"/>
      <c r="V7" s="127"/>
      <c r="W7" s="127">
        <v>15</v>
      </c>
      <c r="X7" s="127">
        <v>0</v>
      </c>
      <c r="Y7" s="127"/>
      <c r="Z7" s="127"/>
      <c r="AA7" s="127"/>
      <c r="AB7" s="127">
        <v>10</v>
      </c>
      <c r="AC7" s="127"/>
    </row>
    <row r="8" spans="1:29" x14ac:dyDescent="0.2">
      <c r="A8" s="127">
        <f t="shared" ref="A8:A55" si="1">A7+1</f>
        <v>3</v>
      </c>
      <c r="B8" s="127" t="str">
        <f>'PIVOTTABLES-PAVS'!B67:C67</f>
        <v>Boeing Pavilion - baseball</v>
      </c>
      <c r="C8" s="128">
        <f t="shared" si="0"/>
        <v>80</v>
      </c>
      <c r="D8" s="127"/>
      <c r="E8" s="127">
        <v>10</v>
      </c>
      <c r="F8" s="127"/>
      <c r="G8" s="127"/>
      <c r="H8" s="127"/>
      <c r="I8" s="127"/>
      <c r="J8" s="127"/>
      <c r="K8" s="127">
        <v>15</v>
      </c>
      <c r="L8" s="127"/>
      <c r="M8" s="127">
        <v>10</v>
      </c>
      <c r="N8" s="127"/>
      <c r="O8" s="127"/>
      <c r="P8" s="127"/>
      <c r="Q8" s="127">
        <v>15</v>
      </c>
      <c r="R8" s="127"/>
      <c r="S8" s="127">
        <v>5</v>
      </c>
      <c r="T8" s="127"/>
      <c r="U8" s="127">
        <v>5</v>
      </c>
      <c r="V8" s="127"/>
      <c r="W8" s="127"/>
      <c r="X8" s="127"/>
      <c r="Y8" s="127">
        <v>5</v>
      </c>
      <c r="Z8" s="127"/>
      <c r="AA8" s="127"/>
      <c r="AB8" s="127"/>
      <c r="AC8" s="127">
        <v>15</v>
      </c>
    </row>
    <row r="9" spans="1:29" x14ac:dyDescent="0.2">
      <c r="A9" s="127">
        <f t="shared" si="1"/>
        <v>4</v>
      </c>
      <c r="B9" s="127" t="str">
        <f>'PIVOTTABLES-PAVS'!B85:C85</f>
        <v>Boeing Pavilion - cricket</v>
      </c>
      <c r="C9" s="128">
        <f t="shared" si="0"/>
        <v>65</v>
      </c>
      <c r="D9" s="127"/>
      <c r="E9" s="127">
        <v>10</v>
      </c>
      <c r="F9" s="127"/>
      <c r="G9" s="127"/>
      <c r="H9" s="127"/>
      <c r="I9" s="127"/>
      <c r="J9" s="127">
        <v>10</v>
      </c>
      <c r="K9" s="127"/>
      <c r="L9" s="127"/>
      <c r="M9" s="127">
        <v>10</v>
      </c>
      <c r="N9" s="127"/>
      <c r="O9" s="127"/>
      <c r="P9" s="127">
        <v>10</v>
      </c>
      <c r="Q9" s="127"/>
      <c r="R9" s="127">
        <v>5</v>
      </c>
      <c r="S9" s="127"/>
      <c r="T9" s="127"/>
      <c r="U9" s="127">
        <v>5</v>
      </c>
      <c r="V9" s="127"/>
      <c r="W9" s="127"/>
      <c r="X9" s="127"/>
      <c r="Y9" s="127">
        <v>5</v>
      </c>
      <c r="Z9" s="127"/>
      <c r="AA9" s="127"/>
      <c r="AB9" s="127">
        <v>10</v>
      </c>
      <c r="AC9" s="127"/>
    </row>
    <row r="10" spans="1:29" x14ac:dyDescent="0.2">
      <c r="A10" s="127">
        <f t="shared" si="1"/>
        <v>5</v>
      </c>
      <c r="B10" s="127" t="str">
        <f>'PIVOTTABLES-PAVS'!B103:C103</f>
        <v>Buckley Park New Pavilion</v>
      </c>
      <c r="C10" s="128">
        <f t="shared" si="0"/>
        <v>40</v>
      </c>
      <c r="D10" s="127">
        <v>5</v>
      </c>
      <c r="E10" s="127"/>
      <c r="F10" s="127"/>
      <c r="G10" s="127"/>
      <c r="H10" s="127"/>
      <c r="I10" s="127">
        <v>5</v>
      </c>
      <c r="J10" s="127"/>
      <c r="K10" s="127"/>
      <c r="L10" s="127">
        <v>5</v>
      </c>
      <c r="M10" s="127"/>
      <c r="N10" s="127"/>
      <c r="O10" s="127">
        <v>5</v>
      </c>
      <c r="P10" s="127"/>
      <c r="Q10" s="127"/>
      <c r="R10" s="127">
        <v>5</v>
      </c>
      <c r="S10" s="127"/>
      <c r="T10" s="127"/>
      <c r="U10" s="127"/>
      <c r="V10" s="127">
        <v>10</v>
      </c>
      <c r="W10" s="127"/>
      <c r="X10" s="127">
        <v>0</v>
      </c>
      <c r="Y10" s="127"/>
      <c r="Z10" s="127"/>
      <c r="AA10" s="127">
        <v>5</v>
      </c>
      <c r="AB10" s="127"/>
      <c r="AC10" s="127"/>
    </row>
    <row r="11" spans="1:29" x14ac:dyDescent="0.2">
      <c r="A11" s="127">
        <f t="shared" si="1"/>
        <v>6</v>
      </c>
      <c r="B11" s="127" t="str">
        <f>'PIVOTTABLES-PAVS'!B121:C121</f>
        <v>Canning Pavilion</v>
      </c>
      <c r="C11" s="128">
        <f t="shared" si="0"/>
        <v>40</v>
      </c>
      <c r="D11" s="127">
        <v>5</v>
      </c>
      <c r="E11" s="127"/>
      <c r="F11" s="127"/>
      <c r="G11" s="127"/>
      <c r="H11" s="127"/>
      <c r="I11" s="127">
        <v>5</v>
      </c>
      <c r="J11" s="127"/>
      <c r="K11" s="127"/>
      <c r="L11" s="127">
        <v>5</v>
      </c>
      <c r="M11" s="127"/>
      <c r="N11" s="127"/>
      <c r="O11" s="127">
        <v>5</v>
      </c>
      <c r="P11" s="127"/>
      <c r="Q11" s="127"/>
      <c r="R11" s="127">
        <v>5</v>
      </c>
      <c r="S11" s="127"/>
      <c r="T11" s="127"/>
      <c r="U11" s="127"/>
      <c r="V11" s="127">
        <v>10</v>
      </c>
      <c r="W11" s="127"/>
      <c r="X11" s="127">
        <v>0</v>
      </c>
      <c r="Y11" s="127"/>
      <c r="Z11" s="127"/>
      <c r="AA11" s="127">
        <v>5</v>
      </c>
      <c r="AB11" s="127"/>
      <c r="AC11" s="127"/>
    </row>
    <row r="12" spans="1:29" x14ac:dyDescent="0.2">
      <c r="A12" s="127">
        <f t="shared" si="1"/>
        <v>7</v>
      </c>
      <c r="B12" s="127" t="str">
        <f>'PIVOTTABLES-PAVS'!B139:C139</f>
        <v>Clifton Park Pavilion</v>
      </c>
      <c r="C12" s="128">
        <f t="shared" si="0"/>
        <v>65</v>
      </c>
      <c r="D12" s="127"/>
      <c r="E12" s="127">
        <v>10</v>
      </c>
      <c r="F12" s="127"/>
      <c r="G12" s="127"/>
      <c r="H12" s="127"/>
      <c r="I12" s="127"/>
      <c r="J12" s="127">
        <v>10</v>
      </c>
      <c r="K12" s="127"/>
      <c r="L12" s="127"/>
      <c r="M12" s="127">
        <v>10</v>
      </c>
      <c r="N12" s="127"/>
      <c r="O12" s="127"/>
      <c r="P12" s="127">
        <v>10</v>
      </c>
      <c r="Q12" s="127"/>
      <c r="R12" s="127">
        <v>5</v>
      </c>
      <c r="S12" s="127"/>
      <c r="T12" s="127"/>
      <c r="U12" s="127"/>
      <c r="V12" s="127">
        <v>10</v>
      </c>
      <c r="W12" s="127"/>
      <c r="X12" s="127">
        <v>0</v>
      </c>
      <c r="Y12" s="127"/>
      <c r="Z12" s="127"/>
      <c r="AA12" s="127"/>
      <c r="AB12" s="127">
        <v>10</v>
      </c>
      <c r="AC12" s="127"/>
    </row>
    <row r="13" spans="1:29" x14ac:dyDescent="0.2">
      <c r="A13" s="127">
        <f t="shared" si="1"/>
        <v>8</v>
      </c>
      <c r="B13" s="127" t="str">
        <f>'PIVOTTABLES-PAVS'!B157:C157</f>
        <v>Cross Keys Pavilion</v>
      </c>
      <c r="C13" s="128">
        <f t="shared" si="0"/>
        <v>105</v>
      </c>
      <c r="D13" s="127"/>
      <c r="E13" s="127"/>
      <c r="F13" s="127"/>
      <c r="G13" s="127"/>
      <c r="H13" s="127">
        <v>25</v>
      </c>
      <c r="I13" s="127"/>
      <c r="J13" s="127"/>
      <c r="K13" s="127">
        <v>15</v>
      </c>
      <c r="L13" s="127"/>
      <c r="M13" s="127"/>
      <c r="N13" s="127">
        <v>15</v>
      </c>
      <c r="O13" s="127"/>
      <c r="P13" s="127"/>
      <c r="Q13" s="127">
        <v>15</v>
      </c>
      <c r="R13" s="127"/>
      <c r="S13" s="127">
        <v>5</v>
      </c>
      <c r="T13" s="127"/>
      <c r="U13" s="127"/>
      <c r="V13" s="127"/>
      <c r="W13" s="127">
        <v>15</v>
      </c>
      <c r="X13" s="127">
        <v>0</v>
      </c>
      <c r="Y13" s="127"/>
      <c r="Z13" s="127"/>
      <c r="AA13" s="127"/>
      <c r="AB13" s="127"/>
      <c r="AC13" s="127">
        <v>15</v>
      </c>
    </row>
    <row r="14" spans="1:29" x14ac:dyDescent="0.2">
      <c r="A14" s="127">
        <f t="shared" si="1"/>
        <v>9</v>
      </c>
      <c r="B14" s="127" t="str">
        <f>'PIVOTTABLES-PAVS'!B175:C175</f>
        <v>Debney's Pavilion</v>
      </c>
      <c r="C14" s="128">
        <f t="shared" si="0"/>
        <v>75</v>
      </c>
      <c r="D14" s="127">
        <v>5</v>
      </c>
      <c r="E14" s="127"/>
      <c r="F14" s="127"/>
      <c r="G14" s="127"/>
      <c r="H14" s="127"/>
      <c r="I14" s="127"/>
      <c r="J14" s="127"/>
      <c r="K14" s="127">
        <v>15</v>
      </c>
      <c r="L14" s="127"/>
      <c r="M14" s="127">
        <v>10</v>
      </c>
      <c r="N14" s="127"/>
      <c r="O14" s="127"/>
      <c r="P14" s="127"/>
      <c r="Q14" s="127">
        <v>15</v>
      </c>
      <c r="R14" s="127">
        <v>5</v>
      </c>
      <c r="S14" s="127"/>
      <c r="T14" s="127"/>
      <c r="U14" s="127"/>
      <c r="V14" s="127">
        <v>10</v>
      </c>
      <c r="W14" s="127"/>
      <c r="X14" s="127"/>
      <c r="Y14" s="127">
        <v>5</v>
      </c>
      <c r="Z14" s="127"/>
      <c r="AA14" s="127"/>
      <c r="AB14" s="127">
        <v>10</v>
      </c>
      <c r="AC14" s="127"/>
    </row>
    <row r="15" spans="1:29" x14ac:dyDescent="0.2">
      <c r="A15" s="127">
        <f t="shared" si="1"/>
        <v>10</v>
      </c>
      <c r="B15" s="127" t="str">
        <f>'PIVOTTABLES-PAVS'!B193:C193</f>
        <v>Doutta Pavilion Old Pavilion</v>
      </c>
      <c r="C15" s="128">
        <f t="shared" si="0"/>
        <v>85</v>
      </c>
      <c r="D15" s="127"/>
      <c r="E15" s="127"/>
      <c r="F15" s="127"/>
      <c r="G15" s="127">
        <v>20</v>
      </c>
      <c r="H15" s="127"/>
      <c r="I15" s="127"/>
      <c r="J15" s="127">
        <v>10</v>
      </c>
      <c r="K15" s="127"/>
      <c r="L15" s="127"/>
      <c r="M15" s="127">
        <v>10</v>
      </c>
      <c r="N15" s="127"/>
      <c r="O15" s="127"/>
      <c r="P15" s="127"/>
      <c r="Q15" s="127">
        <v>15</v>
      </c>
      <c r="R15" s="127">
        <v>5</v>
      </c>
      <c r="S15" s="127"/>
      <c r="T15" s="127"/>
      <c r="U15" s="127"/>
      <c r="V15" s="127">
        <v>10</v>
      </c>
      <c r="W15" s="127"/>
      <c r="X15" s="127">
        <v>0</v>
      </c>
      <c r="Y15" s="127"/>
      <c r="Z15" s="127"/>
      <c r="AA15" s="127"/>
      <c r="AB15" s="127"/>
      <c r="AC15" s="127">
        <v>15</v>
      </c>
    </row>
    <row r="16" spans="1:29" x14ac:dyDescent="0.2">
      <c r="A16" s="127">
        <f t="shared" si="1"/>
        <v>11</v>
      </c>
      <c r="B16" s="127" t="str">
        <f>'PIVOTTABLES-PAVS'!B211:C211</f>
        <v>Doyle Pavilion</v>
      </c>
      <c r="C16" s="128">
        <f t="shared" si="0"/>
        <v>75</v>
      </c>
      <c r="D16" s="127">
        <v>5</v>
      </c>
      <c r="E16" s="127"/>
      <c r="F16" s="127"/>
      <c r="G16" s="127"/>
      <c r="H16" s="127"/>
      <c r="I16" s="127"/>
      <c r="J16" s="127"/>
      <c r="K16" s="127">
        <v>15</v>
      </c>
      <c r="L16" s="127"/>
      <c r="M16" s="127">
        <v>10</v>
      </c>
      <c r="N16" s="127"/>
      <c r="O16" s="127"/>
      <c r="P16" s="127"/>
      <c r="Q16" s="127">
        <v>15</v>
      </c>
      <c r="R16" s="127">
        <v>5</v>
      </c>
      <c r="S16" s="127"/>
      <c r="T16" s="127"/>
      <c r="U16" s="127"/>
      <c r="V16" s="127">
        <v>10</v>
      </c>
      <c r="W16" s="127"/>
      <c r="X16" s="127"/>
      <c r="Y16" s="127">
        <v>5</v>
      </c>
      <c r="Z16" s="127"/>
      <c r="AA16" s="127"/>
      <c r="AB16" s="127">
        <v>10</v>
      </c>
      <c r="AC16" s="127"/>
    </row>
    <row r="17" spans="1:29" x14ac:dyDescent="0.2">
      <c r="A17" s="127">
        <f>A16+1</f>
        <v>12</v>
      </c>
      <c r="B17" s="127" t="str">
        <f>'PIVOTTABLES-PAVS'!B229:C229</f>
        <v>EMP Pavilion</v>
      </c>
      <c r="C17" s="128"/>
      <c r="D17" s="127"/>
      <c r="E17" s="127"/>
      <c r="F17" s="127"/>
      <c r="G17" s="127">
        <v>20</v>
      </c>
      <c r="H17" s="127"/>
      <c r="I17" s="127"/>
      <c r="J17" s="127"/>
      <c r="K17" s="127">
        <v>15</v>
      </c>
      <c r="L17" s="127"/>
      <c r="M17" s="127"/>
      <c r="N17" s="127">
        <v>15</v>
      </c>
      <c r="O17" s="127"/>
      <c r="P17" s="127"/>
      <c r="Q17" s="127">
        <v>15</v>
      </c>
      <c r="R17" s="127"/>
      <c r="S17" s="127"/>
      <c r="T17" s="127">
        <v>5</v>
      </c>
      <c r="U17" s="127"/>
      <c r="V17" s="127">
        <v>10</v>
      </c>
      <c r="W17" s="127"/>
      <c r="X17" s="127">
        <v>0</v>
      </c>
      <c r="Y17" s="127"/>
      <c r="Z17" s="127"/>
      <c r="AA17" s="127"/>
      <c r="AB17" s="127"/>
      <c r="AC17" s="127">
        <v>15</v>
      </c>
    </row>
    <row r="18" spans="1:29" x14ac:dyDescent="0.2">
      <c r="A18" s="127">
        <f>A17+1</f>
        <v>13</v>
      </c>
      <c r="B18" s="127" t="str">
        <f>'PIVOTTABLES-PAVS'!B247:C247</f>
        <v>Fairbairn Middle Pavilion</v>
      </c>
      <c r="C18" s="128">
        <f t="shared" si="0"/>
        <v>95</v>
      </c>
      <c r="D18" s="127"/>
      <c r="E18" s="127"/>
      <c r="F18" s="127"/>
      <c r="G18" s="127">
        <v>20</v>
      </c>
      <c r="H18" s="127"/>
      <c r="I18" s="127"/>
      <c r="J18" s="127"/>
      <c r="K18" s="127">
        <v>15</v>
      </c>
      <c r="L18" s="127"/>
      <c r="M18" s="127"/>
      <c r="N18" s="127">
        <v>15</v>
      </c>
      <c r="O18" s="127"/>
      <c r="P18" s="127"/>
      <c r="Q18" s="127">
        <v>15</v>
      </c>
      <c r="R18" s="127"/>
      <c r="S18" s="127">
        <v>5</v>
      </c>
      <c r="T18" s="127"/>
      <c r="U18" s="127"/>
      <c r="V18" s="127">
        <v>10</v>
      </c>
      <c r="W18" s="127"/>
      <c r="X18" s="127">
        <v>0</v>
      </c>
      <c r="Y18" s="127"/>
      <c r="Z18" s="127"/>
      <c r="AA18" s="127"/>
      <c r="AB18" s="127"/>
      <c r="AC18" s="127">
        <v>15</v>
      </c>
    </row>
    <row r="19" spans="1:29" x14ac:dyDescent="0.2">
      <c r="A19" s="127">
        <f t="shared" si="1"/>
        <v>14</v>
      </c>
      <c r="B19" s="127" t="str">
        <f>'PIVOTTABLES-PAVS'!B265:C265</f>
        <v>Fairburn North Pavilion</v>
      </c>
      <c r="C19" s="128">
        <f t="shared" si="0"/>
        <v>105</v>
      </c>
      <c r="D19" s="127"/>
      <c r="E19" s="127"/>
      <c r="F19" s="127"/>
      <c r="G19" s="127"/>
      <c r="H19" s="127">
        <v>25</v>
      </c>
      <c r="I19" s="127"/>
      <c r="J19" s="127"/>
      <c r="K19" s="127">
        <v>15</v>
      </c>
      <c r="L19" s="127"/>
      <c r="M19" s="127"/>
      <c r="N19" s="127">
        <v>15</v>
      </c>
      <c r="O19" s="127"/>
      <c r="P19" s="127"/>
      <c r="Q19" s="127">
        <v>15</v>
      </c>
      <c r="R19" s="127"/>
      <c r="S19" s="127">
        <v>5</v>
      </c>
      <c r="T19" s="127"/>
      <c r="U19" s="127"/>
      <c r="V19" s="127">
        <v>10</v>
      </c>
      <c r="W19" s="127"/>
      <c r="X19" s="127"/>
      <c r="Y19" s="127">
        <v>5</v>
      </c>
      <c r="Z19" s="127"/>
      <c r="AA19" s="127"/>
      <c r="AB19" s="127"/>
      <c r="AC19" s="127">
        <v>15</v>
      </c>
    </row>
    <row r="20" spans="1:29" x14ac:dyDescent="0.2">
      <c r="A20" s="127">
        <f t="shared" si="1"/>
        <v>15</v>
      </c>
      <c r="B20" s="127" t="str">
        <f>'PIVOTTABLES-PAVS'!B283:C283</f>
        <v>Fairburn South Pavilion</v>
      </c>
      <c r="C20" s="128">
        <f t="shared" si="0"/>
        <v>105</v>
      </c>
      <c r="D20" s="127"/>
      <c r="E20" s="127"/>
      <c r="F20" s="127"/>
      <c r="G20" s="127"/>
      <c r="H20" s="127">
        <v>25</v>
      </c>
      <c r="I20" s="127"/>
      <c r="J20" s="127"/>
      <c r="K20" s="127">
        <v>15</v>
      </c>
      <c r="L20" s="127"/>
      <c r="M20" s="127"/>
      <c r="N20" s="127">
        <v>15</v>
      </c>
      <c r="O20" s="127"/>
      <c r="P20" s="127"/>
      <c r="Q20" s="127">
        <v>15</v>
      </c>
      <c r="R20" s="127"/>
      <c r="S20" s="127">
        <v>5</v>
      </c>
      <c r="T20" s="127"/>
      <c r="U20" s="127"/>
      <c r="V20" s="127">
        <v>10</v>
      </c>
      <c r="W20" s="127"/>
      <c r="X20" s="127"/>
      <c r="Y20" s="127">
        <v>5</v>
      </c>
      <c r="Z20" s="127"/>
      <c r="AA20" s="127"/>
      <c r="AB20" s="127"/>
      <c r="AC20" s="127">
        <v>15</v>
      </c>
    </row>
    <row r="21" spans="1:29" x14ac:dyDescent="0.2">
      <c r="A21" s="127">
        <f t="shared" si="1"/>
        <v>16</v>
      </c>
      <c r="B21" s="127" t="str">
        <f>'PIVOTTABLES-PAVS'!B301:C301</f>
        <v>Hansen Training Pavilion</v>
      </c>
      <c r="C21" s="128">
        <f t="shared" si="0"/>
        <v>60</v>
      </c>
      <c r="D21" s="127"/>
      <c r="E21" s="127"/>
      <c r="F21" s="127"/>
      <c r="G21" s="127">
        <v>20</v>
      </c>
      <c r="H21" s="127"/>
      <c r="I21" s="127"/>
      <c r="J21" s="127">
        <v>10</v>
      </c>
      <c r="K21" s="127"/>
      <c r="L21" s="127"/>
      <c r="M21" s="127">
        <v>10</v>
      </c>
      <c r="N21" s="127"/>
      <c r="O21" s="127">
        <v>5</v>
      </c>
      <c r="P21" s="127"/>
      <c r="Q21" s="127"/>
      <c r="R21" s="127">
        <v>5</v>
      </c>
      <c r="S21" s="127"/>
      <c r="T21" s="127"/>
      <c r="U21" s="127">
        <v>5</v>
      </c>
      <c r="V21" s="127"/>
      <c r="W21" s="127"/>
      <c r="X21" s="127">
        <v>0</v>
      </c>
      <c r="Y21" s="127"/>
      <c r="Z21" s="127"/>
      <c r="AA21" s="127">
        <v>5</v>
      </c>
      <c r="AB21" s="127"/>
      <c r="AC21" s="127"/>
    </row>
    <row r="22" spans="1:29" x14ac:dyDescent="0.2">
      <c r="A22" s="127">
        <f t="shared" si="1"/>
        <v>17</v>
      </c>
      <c r="B22" s="127" t="str">
        <f>'PIVOTTABLES-PAVS'!B319:C319</f>
        <v>JA Fullarton Pavilion</v>
      </c>
      <c r="C22" s="128">
        <f t="shared" si="0"/>
        <v>100</v>
      </c>
      <c r="D22" s="127"/>
      <c r="E22" s="127"/>
      <c r="F22" s="127"/>
      <c r="G22" s="127">
        <v>20</v>
      </c>
      <c r="H22" s="127"/>
      <c r="I22" s="127"/>
      <c r="J22" s="127"/>
      <c r="K22" s="127">
        <v>15</v>
      </c>
      <c r="L22" s="127"/>
      <c r="M22" s="127"/>
      <c r="N22" s="127">
        <v>15</v>
      </c>
      <c r="O22" s="127"/>
      <c r="P22" s="127"/>
      <c r="Q22" s="127">
        <v>15</v>
      </c>
      <c r="R22" s="127"/>
      <c r="S22" s="127">
        <v>5</v>
      </c>
      <c r="T22" s="127"/>
      <c r="U22" s="127"/>
      <c r="V22" s="127">
        <v>10</v>
      </c>
      <c r="W22" s="127"/>
      <c r="X22" s="127"/>
      <c r="Y22" s="127">
        <v>5</v>
      </c>
      <c r="Z22" s="127"/>
      <c r="AA22" s="127"/>
      <c r="AB22" s="127"/>
      <c r="AC22" s="127">
        <v>15</v>
      </c>
    </row>
    <row r="23" spans="1:29" x14ac:dyDescent="0.2">
      <c r="A23" s="127">
        <f t="shared" si="1"/>
        <v>18</v>
      </c>
      <c r="B23" s="127" t="str">
        <f>'PIVOTTABLES-PAVS'!B337:C337</f>
        <v>JH Allen/Burley Griffin Neighbourhood</v>
      </c>
      <c r="C23" s="128">
        <f t="shared" si="0"/>
        <v>40</v>
      </c>
      <c r="D23" s="127">
        <v>5</v>
      </c>
      <c r="E23" s="127"/>
      <c r="F23" s="127"/>
      <c r="G23" s="127"/>
      <c r="H23" s="127"/>
      <c r="I23" s="127">
        <v>5</v>
      </c>
      <c r="J23" s="127"/>
      <c r="K23" s="127"/>
      <c r="L23" s="127">
        <v>5</v>
      </c>
      <c r="M23" s="127"/>
      <c r="N23" s="127"/>
      <c r="O23" s="127"/>
      <c r="P23" s="127">
        <v>10</v>
      </c>
      <c r="Q23" s="127"/>
      <c r="R23" s="127">
        <v>5</v>
      </c>
      <c r="S23" s="127"/>
      <c r="T23" s="127"/>
      <c r="U23" s="127">
        <v>5</v>
      </c>
      <c r="V23" s="127"/>
      <c r="W23" s="127"/>
      <c r="X23" s="127">
        <v>0</v>
      </c>
      <c r="Y23" s="127"/>
      <c r="Z23" s="127"/>
      <c r="AA23" s="127">
        <v>5</v>
      </c>
      <c r="AB23" s="127"/>
      <c r="AC23" s="127"/>
    </row>
    <row r="24" spans="1:29" x14ac:dyDescent="0.2">
      <c r="A24" s="127">
        <f t="shared" si="1"/>
        <v>19</v>
      </c>
      <c r="B24" s="127" t="str">
        <f>'PIVOTTABLES-PAVS'!B355:C355</f>
        <v>Lebanon Pavilion</v>
      </c>
      <c r="C24" s="128">
        <f t="shared" si="0"/>
        <v>80</v>
      </c>
      <c r="D24" s="127"/>
      <c r="E24" s="127"/>
      <c r="F24" s="127">
        <v>15</v>
      </c>
      <c r="G24" s="127"/>
      <c r="H24" s="127"/>
      <c r="I24" s="127"/>
      <c r="J24" s="127">
        <v>10</v>
      </c>
      <c r="K24" s="127"/>
      <c r="L24" s="127"/>
      <c r="M24" s="127">
        <v>10</v>
      </c>
      <c r="N24" s="127"/>
      <c r="O24" s="127"/>
      <c r="P24" s="127"/>
      <c r="Q24" s="127">
        <v>15</v>
      </c>
      <c r="R24" s="127"/>
      <c r="S24" s="127"/>
      <c r="T24" s="127">
        <v>5</v>
      </c>
      <c r="U24" s="127"/>
      <c r="V24" s="127">
        <v>10</v>
      </c>
      <c r="W24" s="127"/>
      <c r="X24" s="127">
        <v>0</v>
      </c>
      <c r="Y24" s="127"/>
      <c r="Z24" s="127"/>
      <c r="AA24" s="127"/>
      <c r="AB24" s="127"/>
      <c r="AC24" s="127">
        <v>15</v>
      </c>
    </row>
    <row r="25" spans="1:29" x14ac:dyDescent="0.2">
      <c r="A25" s="127">
        <f t="shared" si="1"/>
        <v>20</v>
      </c>
      <c r="B25" s="127" t="str">
        <f>'PIVOTTABLES-PAVS'!B373:C373</f>
        <v>Maribyrnong Park Pavilion</v>
      </c>
      <c r="C25" s="128">
        <f t="shared" si="0"/>
        <v>60</v>
      </c>
      <c r="D25" s="127"/>
      <c r="E25" s="127">
        <v>10</v>
      </c>
      <c r="F25" s="127"/>
      <c r="G25" s="127"/>
      <c r="H25" s="127"/>
      <c r="I25" s="127">
        <v>5</v>
      </c>
      <c r="J25" s="127"/>
      <c r="K25" s="127"/>
      <c r="L25" s="127">
        <v>5</v>
      </c>
      <c r="M25" s="127"/>
      <c r="N25" s="127"/>
      <c r="O25" s="127"/>
      <c r="P25" s="127"/>
      <c r="Q25" s="127">
        <v>15</v>
      </c>
      <c r="R25" s="127">
        <v>5</v>
      </c>
      <c r="S25" s="127"/>
      <c r="T25" s="127"/>
      <c r="U25" s="127"/>
      <c r="V25" s="127">
        <v>10</v>
      </c>
      <c r="W25" s="127"/>
      <c r="X25" s="127">
        <v>0</v>
      </c>
      <c r="Y25" s="127"/>
      <c r="Z25" s="127"/>
      <c r="AA25" s="127"/>
      <c r="AB25" s="127">
        <v>10</v>
      </c>
      <c r="AC25" s="127"/>
    </row>
    <row r="26" spans="1:29" x14ac:dyDescent="0.2">
      <c r="A26" s="127">
        <f t="shared" si="1"/>
        <v>21</v>
      </c>
      <c r="B26" s="127" t="str">
        <f>'PIVOTTABLES-PAVS'!B391:C391</f>
        <v>Northern Obedience Dog Training Centre</v>
      </c>
      <c r="C26" s="128">
        <f t="shared" si="0"/>
        <v>55</v>
      </c>
      <c r="D26" s="127"/>
      <c r="E26" s="127">
        <v>10</v>
      </c>
      <c r="F26" s="127"/>
      <c r="G26" s="127"/>
      <c r="H26" s="127"/>
      <c r="I26" s="127"/>
      <c r="J26" s="127">
        <v>10</v>
      </c>
      <c r="K26" s="127"/>
      <c r="L26" s="127"/>
      <c r="M26" s="127">
        <v>10</v>
      </c>
      <c r="N26" s="127"/>
      <c r="O26" s="127"/>
      <c r="P26" s="127">
        <v>10</v>
      </c>
      <c r="Q26" s="127"/>
      <c r="R26" s="127"/>
      <c r="S26" s="127">
        <v>5</v>
      </c>
      <c r="T26" s="127"/>
      <c r="U26" s="127">
        <v>5</v>
      </c>
      <c r="V26" s="127"/>
      <c r="W26" s="127"/>
      <c r="X26" s="127">
        <v>0</v>
      </c>
      <c r="Y26" s="127"/>
      <c r="Z26" s="127"/>
      <c r="AA26" s="127">
        <v>5</v>
      </c>
      <c r="AB26" s="127"/>
      <c r="AC26" s="127"/>
    </row>
    <row r="27" spans="1:29" x14ac:dyDescent="0.2">
      <c r="A27" s="127">
        <f t="shared" si="1"/>
        <v>22</v>
      </c>
      <c r="B27" s="127" t="str">
        <f>'PIVOTTABLES-PAVS'!B409:C409</f>
        <v>Ormond Park Pavilion (football)</v>
      </c>
      <c r="C27" s="128">
        <f t="shared" si="0"/>
        <v>80</v>
      </c>
      <c r="D27" s="127"/>
      <c r="E27" s="127"/>
      <c r="F27" s="127">
        <v>15</v>
      </c>
      <c r="G27" s="127"/>
      <c r="H27" s="127"/>
      <c r="I27" s="127"/>
      <c r="J27" s="127"/>
      <c r="K27" s="127">
        <v>15</v>
      </c>
      <c r="L27" s="127"/>
      <c r="M27" s="127">
        <v>10</v>
      </c>
      <c r="N27" s="127"/>
      <c r="O27" s="127"/>
      <c r="P27" s="127"/>
      <c r="Q27" s="127">
        <v>15</v>
      </c>
      <c r="R27" s="127">
        <v>5</v>
      </c>
      <c r="S27" s="127"/>
      <c r="T27" s="127"/>
      <c r="U27" s="127"/>
      <c r="V27" s="127">
        <v>10</v>
      </c>
      <c r="W27" s="127"/>
      <c r="X27" s="127">
        <v>0</v>
      </c>
      <c r="Y27" s="127"/>
      <c r="Z27" s="127"/>
      <c r="AA27" s="127"/>
      <c r="AB27" s="127">
        <v>10</v>
      </c>
      <c r="AC27" s="127"/>
    </row>
    <row r="28" spans="1:29" x14ac:dyDescent="0.2">
      <c r="A28" s="127">
        <f t="shared" si="1"/>
        <v>23</v>
      </c>
      <c r="B28" s="127" t="str">
        <f>'PIVOTTABLES-PAVS'!B427:C427</f>
        <v>Ormond Park Pavilion (soccer)</v>
      </c>
      <c r="C28" s="128">
        <f t="shared" si="0"/>
        <v>70</v>
      </c>
      <c r="D28" s="127"/>
      <c r="E28" s="127"/>
      <c r="F28" s="127">
        <v>15</v>
      </c>
      <c r="G28" s="127"/>
      <c r="H28" s="127"/>
      <c r="I28" s="127"/>
      <c r="J28" s="127"/>
      <c r="K28" s="127">
        <v>15</v>
      </c>
      <c r="L28" s="127"/>
      <c r="M28" s="127">
        <v>10</v>
      </c>
      <c r="N28" s="127"/>
      <c r="O28" s="127"/>
      <c r="P28" s="127">
        <v>10</v>
      </c>
      <c r="Q28" s="127"/>
      <c r="R28" s="127">
        <v>5</v>
      </c>
      <c r="S28" s="127"/>
      <c r="T28" s="127"/>
      <c r="U28" s="127">
        <v>5</v>
      </c>
      <c r="V28" s="127"/>
      <c r="W28" s="127"/>
      <c r="X28" s="127">
        <v>0</v>
      </c>
      <c r="Y28" s="127"/>
      <c r="Z28" s="127"/>
      <c r="AA28" s="127"/>
      <c r="AB28" s="127">
        <v>10</v>
      </c>
      <c r="AC28" s="127"/>
    </row>
    <row r="29" spans="1:29" x14ac:dyDescent="0.2">
      <c r="A29" s="127">
        <f t="shared" si="1"/>
        <v>24</v>
      </c>
      <c r="B29" s="127" t="str">
        <f>'PIVOTTABLES-PAVS'!B445:C445</f>
        <v>Overland Pavilion</v>
      </c>
      <c r="C29" s="128">
        <f t="shared" si="0"/>
        <v>75</v>
      </c>
      <c r="D29" s="127"/>
      <c r="E29" s="127"/>
      <c r="F29" s="127">
        <v>15</v>
      </c>
      <c r="G29" s="127"/>
      <c r="H29" s="127"/>
      <c r="I29" s="127"/>
      <c r="J29" s="127">
        <v>10</v>
      </c>
      <c r="K29" s="127"/>
      <c r="L29" s="127"/>
      <c r="M29" s="127">
        <v>10</v>
      </c>
      <c r="N29" s="127"/>
      <c r="O29" s="127"/>
      <c r="P29" s="127"/>
      <c r="Q29" s="127">
        <v>15</v>
      </c>
      <c r="R29" s="127">
        <v>5</v>
      </c>
      <c r="S29" s="127"/>
      <c r="T29" s="127"/>
      <c r="U29" s="127"/>
      <c r="V29" s="127">
        <v>10</v>
      </c>
      <c r="W29" s="127"/>
      <c r="X29" s="127">
        <v>0</v>
      </c>
      <c r="Y29" s="127"/>
      <c r="Z29" s="127"/>
      <c r="AA29" s="127"/>
      <c r="AB29" s="127">
        <v>10</v>
      </c>
      <c r="AC29" s="127"/>
    </row>
    <row r="30" spans="1:29" x14ac:dyDescent="0.2">
      <c r="A30" s="127">
        <f t="shared" si="1"/>
        <v>25</v>
      </c>
      <c r="B30" s="127" t="str">
        <f>'PIVOTTABLES-PAVS'!B463:C463</f>
        <v>Strathnaver Pavilion</v>
      </c>
      <c r="C30" s="128">
        <f t="shared" si="0"/>
        <v>95</v>
      </c>
      <c r="D30" s="127"/>
      <c r="E30" s="127"/>
      <c r="F30" s="127"/>
      <c r="G30" s="127">
        <v>20</v>
      </c>
      <c r="H30" s="127"/>
      <c r="I30" s="127"/>
      <c r="J30" s="127"/>
      <c r="K30" s="127">
        <v>15</v>
      </c>
      <c r="L30" s="127"/>
      <c r="M30" s="127"/>
      <c r="N30" s="127">
        <v>15</v>
      </c>
      <c r="O30" s="127"/>
      <c r="P30" s="127"/>
      <c r="Q30" s="127">
        <v>15</v>
      </c>
      <c r="R30" s="127">
        <v>5</v>
      </c>
      <c r="S30" s="127"/>
      <c r="T30" s="127"/>
      <c r="U30" s="127"/>
      <c r="V30" s="127">
        <v>10</v>
      </c>
      <c r="W30" s="127"/>
      <c r="X30" s="127">
        <v>0</v>
      </c>
      <c r="Y30" s="127"/>
      <c r="Z30" s="127"/>
      <c r="AA30" s="127"/>
      <c r="AB30" s="127"/>
      <c r="AC30" s="127">
        <v>15</v>
      </c>
    </row>
    <row r="31" spans="1:29" x14ac:dyDescent="0.2">
      <c r="A31" s="127">
        <f t="shared" si="1"/>
        <v>26</v>
      </c>
      <c r="B31" s="127" t="str">
        <f>'PIVOTTABLES-PAVS'!B481:C481</f>
        <v>Walter Pavilion</v>
      </c>
      <c r="C31" s="128">
        <f t="shared" si="0"/>
        <v>90</v>
      </c>
      <c r="D31" s="127"/>
      <c r="E31" s="127"/>
      <c r="F31" s="127">
        <v>15</v>
      </c>
      <c r="G31" s="127"/>
      <c r="H31" s="127"/>
      <c r="I31" s="127"/>
      <c r="J31" s="127"/>
      <c r="K31" s="127">
        <v>15</v>
      </c>
      <c r="L31" s="127"/>
      <c r="M31" s="127"/>
      <c r="N31" s="127">
        <v>15</v>
      </c>
      <c r="O31" s="127"/>
      <c r="P31" s="127"/>
      <c r="Q31" s="127">
        <v>15</v>
      </c>
      <c r="R31" s="127">
        <v>5</v>
      </c>
      <c r="S31" s="127"/>
      <c r="T31" s="127"/>
      <c r="U31" s="127"/>
      <c r="V31" s="127"/>
      <c r="W31" s="127">
        <v>15</v>
      </c>
      <c r="X31" s="127">
        <v>0</v>
      </c>
      <c r="Y31" s="127"/>
      <c r="Z31" s="127"/>
      <c r="AA31" s="127"/>
      <c r="AB31" s="127">
        <v>10</v>
      </c>
      <c r="AC31" s="127"/>
    </row>
    <row r="32" spans="1:29" x14ac:dyDescent="0.2">
      <c r="A32" s="127">
        <f t="shared" si="1"/>
        <v>27</v>
      </c>
      <c r="B32" s="127" t="str">
        <f>'PIVOTTABLES-PAVS'!B499:C499</f>
        <v>Moonee Valley Athletics Centre Pavilion (Athletics)</v>
      </c>
      <c r="C32" s="128">
        <f t="shared" si="0"/>
        <v>60</v>
      </c>
      <c r="D32" s="127"/>
      <c r="E32" s="127">
        <v>10</v>
      </c>
      <c r="F32" s="127"/>
      <c r="G32" s="127"/>
      <c r="H32" s="127"/>
      <c r="I32" s="127"/>
      <c r="J32" s="127">
        <v>10</v>
      </c>
      <c r="K32" s="127"/>
      <c r="L32" s="127"/>
      <c r="M32" s="127">
        <v>10</v>
      </c>
      <c r="N32" s="127"/>
      <c r="O32" s="127">
        <v>5</v>
      </c>
      <c r="P32" s="127"/>
      <c r="Q32" s="127"/>
      <c r="R32" s="127">
        <v>5</v>
      </c>
      <c r="S32" s="127"/>
      <c r="T32" s="127"/>
      <c r="U32" s="127"/>
      <c r="V32" s="127"/>
      <c r="W32" s="127">
        <v>15</v>
      </c>
      <c r="X32" s="127">
        <v>0</v>
      </c>
      <c r="Y32" s="127"/>
      <c r="Z32" s="127"/>
      <c r="AA32" s="127">
        <v>5</v>
      </c>
      <c r="AB32" s="127"/>
      <c r="AC32" s="127"/>
    </row>
    <row r="33" spans="1:29" x14ac:dyDescent="0.2">
      <c r="A33" s="127">
        <f t="shared" si="1"/>
        <v>28</v>
      </c>
      <c r="B33" s="127" t="str">
        <f>'PIVOTTABLES-PAVS'!B517:C517</f>
        <v>Airport West Tennis Club</v>
      </c>
      <c r="C33" s="128">
        <f t="shared" si="0"/>
        <v>90</v>
      </c>
      <c r="D33" s="127"/>
      <c r="E33" s="127"/>
      <c r="F33" s="127"/>
      <c r="G33" s="127">
        <v>20</v>
      </c>
      <c r="H33" s="127"/>
      <c r="I33" s="127"/>
      <c r="J33" s="127"/>
      <c r="K33" s="127">
        <v>15</v>
      </c>
      <c r="L33" s="127"/>
      <c r="M33" s="127"/>
      <c r="N33" s="127">
        <v>15</v>
      </c>
      <c r="O33" s="127"/>
      <c r="P33" s="127"/>
      <c r="Q33" s="127">
        <v>15</v>
      </c>
      <c r="R33" s="127"/>
      <c r="S33" s="127">
        <v>5</v>
      </c>
      <c r="T33" s="127"/>
      <c r="U33" s="127"/>
      <c r="V33" s="127">
        <v>10</v>
      </c>
      <c r="W33" s="127"/>
      <c r="X33" s="127">
        <v>0</v>
      </c>
      <c r="Y33" s="127"/>
      <c r="Z33" s="127"/>
      <c r="AA33" s="127"/>
      <c r="AB33" s="127">
        <v>10</v>
      </c>
      <c r="AC33" s="127"/>
    </row>
    <row r="34" spans="1:29" x14ac:dyDescent="0.2">
      <c r="A34" s="127">
        <f t="shared" si="1"/>
        <v>29</v>
      </c>
      <c r="B34" s="127" t="str">
        <f>'PIVOTTABLES-PAVS'!B535:C535</f>
        <v>Avondale Heights Tennis Club</v>
      </c>
      <c r="C34" s="128">
        <f t="shared" si="0"/>
        <v>85</v>
      </c>
      <c r="D34" s="127"/>
      <c r="E34" s="127"/>
      <c r="F34" s="127"/>
      <c r="G34" s="127">
        <v>20</v>
      </c>
      <c r="H34" s="127"/>
      <c r="I34" s="127"/>
      <c r="J34" s="127"/>
      <c r="K34" s="127">
        <v>15</v>
      </c>
      <c r="L34" s="127"/>
      <c r="M34" s="127"/>
      <c r="N34" s="127">
        <v>15</v>
      </c>
      <c r="O34" s="127"/>
      <c r="P34" s="127"/>
      <c r="Q34" s="127">
        <v>15</v>
      </c>
      <c r="R34" s="127"/>
      <c r="S34" s="127">
        <v>5</v>
      </c>
      <c r="T34" s="127"/>
      <c r="U34" s="127">
        <v>5</v>
      </c>
      <c r="V34" s="127"/>
      <c r="W34" s="127"/>
      <c r="X34" s="127">
        <v>0</v>
      </c>
      <c r="Y34" s="127"/>
      <c r="Z34" s="127"/>
      <c r="AA34" s="127"/>
      <c r="AB34" s="127">
        <v>10</v>
      </c>
      <c r="AC34" s="127"/>
    </row>
    <row r="35" spans="1:29" x14ac:dyDescent="0.2">
      <c r="A35" s="127">
        <f t="shared" si="1"/>
        <v>30</v>
      </c>
      <c r="B35" s="127" t="str">
        <f>'PIVOTTABLES-PAVS'!B553:C553</f>
        <v>Buckley Park Tennis Club</v>
      </c>
      <c r="C35" s="128">
        <f t="shared" si="0"/>
        <v>45</v>
      </c>
      <c r="D35" s="127"/>
      <c r="E35" s="127">
        <v>10</v>
      </c>
      <c r="F35" s="127"/>
      <c r="G35" s="127"/>
      <c r="H35" s="127"/>
      <c r="I35" s="127">
        <v>5</v>
      </c>
      <c r="J35" s="127"/>
      <c r="K35" s="127"/>
      <c r="L35" s="127"/>
      <c r="M35" s="127">
        <v>10</v>
      </c>
      <c r="N35" s="127"/>
      <c r="O35" s="127">
        <v>5</v>
      </c>
      <c r="P35" s="127"/>
      <c r="Q35" s="127"/>
      <c r="R35" s="127">
        <v>5</v>
      </c>
      <c r="S35" s="127"/>
      <c r="T35" s="127"/>
      <c r="U35" s="127">
        <v>5</v>
      </c>
      <c r="V35" s="127"/>
      <c r="W35" s="127"/>
      <c r="X35" s="127">
        <v>0</v>
      </c>
      <c r="Y35" s="127"/>
      <c r="Z35" s="127"/>
      <c r="AA35" s="127">
        <v>5</v>
      </c>
      <c r="AB35" s="127"/>
      <c r="AC35" s="127"/>
    </row>
    <row r="36" spans="1:29" x14ac:dyDescent="0.2">
      <c r="A36" s="127">
        <f t="shared" si="1"/>
        <v>31</v>
      </c>
      <c r="B36" s="127" t="str">
        <f>'PIVOTTABLES-PAVS'!B571:C571</f>
        <v>Doutta Galla Tennis Club</v>
      </c>
      <c r="C36" s="128">
        <f t="shared" si="0"/>
        <v>60</v>
      </c>
      <c r="D36" s="127"/>
      <c r="E36" s="127"/>
      <c r="F36" s="127">
        <v>15</v>
      </c>
      <c r="G36" s="127"/>
      <c r="H36" s="127"/>
      <c r="I36" s="127"/>
      <c r="J36" s="127">
        <v>10</v>
      </c>
      <c r="K36" s="127"/>
      <c r="L36" s="127"/>
      <c r="M36" s="127">
        <v>10</v>
      </c>
      <c r="N36" s="127"/>
      <c r="O36" s="127"/>
      <c r="P36" s="127">
        <v>10</v>
      </c>
      <c r="Q36" s="127"/>
      <c r="R36" s="127">
        <v>5</v>
      </c>
      <c r="S36" s="127"/>
      <c r="T36" s="127"/>
      <c r="U36" s="127">
        <v>5</v>
      </c>
      <c r="V36" s="127"/>
      <c r="W36" s="127"/>
      <c r="X36" s="127">
        <v>0</v>
      </c>
      <c r="Y36" s="127"/>
      <c r="Z36" s="127"/>
      <c r="AA36" s="127">
        <v>5</v>
      </c>
      <c r="AB36" s="127"/>
      <c r="AC36" s="127"/>
    </row>
    <row r="37" spans="1:29" x14ac:dyDescent="0.2">
      <c r="A37" s="127">
        <f t="shared" si="1"/>
        <v>32</v>
      </c>
      <c r="B37" s="127" t="str">
        <f>'PIVOTTABLES-PAVS'!B589:C589</f>
        <v>East Keilor Tennis Club</v>
      </c>
      <c r="C37" s="128">
        <f t="shared" si="0"/>
        <v>45</v>
      </c>
      <c r="D37" s="127"/>
      <c r="E37" s="127">
        <v>10</v>
      </c>
      <c r="F37" s="127"/>
      <c r="G37" s="127"/>
      <c r="H37" s="127"/>
      <c r="I37" s="127">
        <v>5</v>
      </c>
      <c r="J37" s="127"/>
      <c r="K37" s="127"/>
      <c r="L37" s="127"/>
      <c r="M37" s="127">
        <v>10</v>
      </c>
      <c r="N37" s="127"/>
      <c r="O37" s="127">
        <v>5</v>
      </c>
      <c r="P37" s="127"/>
      <c r="Q37" s="127"/>
      <c r="R37" s="127">
        <v>5</v>
      </c>
      <c r="S37" s="127"/>
      <c r="T37" s="127"/>
      <c r="U37" s="127">
        <v>5</v>
      </c>
      <c r="V37" s="127"/>
      <c r="W37" s="127"/>
      <c r="X37" s="127">
        <v>0</v>
      </c>
      <c r="Y37" s="127"/>
      <c r="Z37" s="127"/>
      <c r="AA37" s="127">
        <v>5</v>
      </c>
      <c r="AB37" s="127"/>
      <c r="AC37" s="127"/>
    </row>
    <row r="38" spans="1:29" x14ac:dyDescent="0.2">
      <c r="A38" s="127">
        <f t="shared" si="1"/>
        <v>33</v>
      </c>
      <c r="B38" s="127" t="str">
        <f>'PIVOTTABLES-PAVS'!B607:C607</f>
        <v>Essendon Tennis Club</v>
      </c>
      <c r="C38" s="128">
        <f t="shared" si="0"/>
        <v>45</v>
      </c>
      <c r="D38" s="127"/>
      <c r="E38" s="127">
        <v>10</v>
      </c>
      <c r="F38" s="127"/>
      <c r="G38" s="127"/>
      <c r="H38" s="127"/>
      <c r="I38" s="127">
        <v>5</v>
      </c>
      <c r="J38" s="127"/>
      <c r="K38" s="127"/>
      <c r="L38" s="127"/>
      <c r="M38" s="127">
        <v>10</v>
      </c>
      <c r="N38" s="127"/>
      <c r="O38" s="127">
        <v>5</v>
      </c>
      <c r="P38" s="127"/>
      <c r="Q38" s="127"/>
      <c r="R38" s="127">
        <v>5</v>
      </c>
      <c r="S38" s="127"/>
      <c r="T38" s="127"/>
      <c r="U38" s="127">
        <v>5</v>
      </c>
      <c r="V38" s="127"/>
      <c r="W38" s="127"/>
      <c r="X38" s="127">
        <v>0</v>
      </c>
      <c r="Y38" s="127"/>
      <c r="Z38" s="127"/>
      <c r="AA38" s="127">
        <v>5</v>
      </c>
      <c r="AB38" s="127"/>
      <c r="AC38" s="127"/>
    </row>
    <row r="39" spans="1:29" x14ac:dyDescent="0.2">
      <c r="A39" s="127">
        <f t="shared" si="1"/>
        <v>34</v>
      </c>
      <c r="B39" s="127" t="str">
        <f>'PIVOTTABLES-PAVS'!B625:C625</f>
        <v>Maribyrnong Park Tennis Club</v>
      </c>
      <c r="C39" s="128">
        <f t="shared" si="0"/>
        <v>45</v>
      </c>
      <c r="D39" s="127"/>
      <c r="E39" s="127">
        <v>10</v>
      </c>
      <c r="F39" s="127"/>
      <c r="G39" s="127"/>
      <c r="H39" s="127"/>
      <c r="I39" s="127">
        <v>5</v>
      </c>
      <c r="J39" s="127"/>
      <c r="K39" s="127"/>
      <c r="L39" s="127"/>
      <c r="M39" s="127">
        <v>10</v>
      </c>
      <c r="N39" s="127"/>
      <c r="O39" s="127">
        <v>5</v>
      </c>
      <c r="P39" s="127"/>
      <c r="Q39" s="127"/>
      <c r="R39" s="127">
        <v>5</v>
      </c>
      <c r="S39" s="127"/>
      <c r="T39" s="127"/>
      <c r="U39" s="127">
        <v>5</v>
      </c>
      <c r="V39" s="127"/>
      <c r="W39" s="127"/>
      <c r="X39" s="127">
        <v>0</v>
      </c>
      <c r="Y39" s="127"/>
      <c r="Z39" s="127"/>
      <c r="AA39" s="127">
        <v>5</v>
      </c>
      <c r="AB39" s="127"/>
      <c r="AC39" s="127"/>
    </row>
    <row r="40" spans="1:29" x14ac:dyDescent="0.2">
      <c r="A40" s="127">
        <f t="shared" si="1"/>
        <v>35</v>
      </c>
      <c r="B40" s="127" t="str">
        <f>'PIVOTTABLES-PAVS'!B643:C643</f>
        <v>Strathmore Tennis Club</v>
      </c>
      <c r="C40" s="128">
        <f t="shared" si="0"/>
        <v>65</v>
      </c>
      <c r="D40" s="127"/>
      <c r="E40" s="127"/>
      <c r="F40" s="127">
        <v>15</v>
      </c>
      <c r="G40" s="127"/>
      <c r="H40" s="127"/>
      <c r="I40" s="127"/>
      <c r="J40" s="127"/>
      <c r="K40" s="127">
        <v>15</v>
      </c>
      <c r="L40" s="127"/>
      <c r="M40" s="127">
        <v>10</v>
      </c>
      <c r="N40" s="127"/>
      <c r="O40" s="127"/>
      <c r="P40" s="127">
        <v>10</v>
      </c>
      <c r="Q40" s="127"/>
      <c r="R40" s="127">
        <v>5</v>
      </c>
      <c r="S40" s="127"/>
      <c r="T40" s="127"/>
      <c r="U40" s="127">
        <v>5</v>
      </c>
      <c r="V40" s="127"/>
      <c r="W40" s="127"/>
      <c r="X40" s="127">
        <v>0</v>
      </c>
      <c r="Y40" s="127"/>
      <c r="Z40" s="127"/>
      <c r="AA40" s="127">
        <v>5</v>
      </c>
      <c r="AB40" s="127"/>
      <c r="AC40" s="127"/>
    </row>
    <row r="41" spans="1:29" x14ac:dyDescent="0.2">
      <c r="A41" s="127">
        <f t="shared" si="1"/>
        <v>36</v>
      </c>
      <c r="B41" s="127" t="str">
        <f>'PIVOTTABLES-PAVS'!B661:C661</f>
        <v>Aberfeldie Bowls Club</v>
      </c>
      <c r="C41" s="128">
        <f t="shared" si="0"/>
        <v>0</v>
      </c>
      <c r="D41" s="127" t="s">
        <v>508</v>
      </c>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row>
    <row r="42" spans="1:29" x14ac:dyDescent="0.2">
      <c r="A42" s="127">
        <f t="shared" si="1"/>
        <v>37</v>
      </c>
      <c r="B42" s="127" t="str">
        <f>'PIVOTTABLES-PAVS'!B679:C679</f>
        <v>Buckley Park Bowls Club</v>
      </c>
      <c r="C42" s="128">
        <f t="shared" si="0"/>
        <v>40</v>
      </c>
      <c r="D42" s="127">
        <v>5</v>
      </c>
      <c r="E42" s="127"/>
      <c r="F42" s="127"/>
      <c r="G42" s="127"/>
      <c r="H42" s="127"/>
      <c r="I42" s="127">
        <v>5</v>
      </c>
      <c r="J42" s="127"/>
      <c r="K42" s="127"/>
      <c r="L42" s="127"/>
      <c r="M42" s="127">
        <v>10</v>
      </c>
      <c r="N42" s="127"/>
      <c r="O42" s="127">
        <v>5</v>
      </c>
      <c r="P42" s="127"/>
      <c r="Q42" s="127"/>
      <c r="R42" s="127">
        <v>5</v>
      </c>
      <c r="S42" s="127"/>
      <c r="T42" s="127"/>
      <c r="U42" s="127">
        <v>5</v>
      </c>
      <c r="V42" s="127"/>
      <c r="W42" s="127"/>
      <c r="X42" s="127">
        <v>0</v>
      </c>
      <c r="Y42" s="127"/>
      <c r="Z42" s="127"/>
      <c r="AA42" s="127">
        <v>5</v>
      </c>
      <c r="AB42" s="127"/>
      <c r="AC42" s="127"/>
    </row>
    <row r="43" spans="1:29" x14ac:dyDescent="0.2">
      <c r="A43" s="127">
        <f t="shared" si="1"/>
        <v>38</v>
      </c>
      <c r="B43" s="127" t="str">
        <f>'PIVOTTABLES-PAVS'!B697:C697</f>
        <v>Clifton Park Bowling Club</v>
      </c>
      <c r="C43" s="128">
        <f t="shared" si="0"/>
        <v>75</v>
      </c>
      <c r="D43" s="127"/>
      <c r="E43" s="127">
        <v>10</v>
      </c>
      <c r="F43" s="127"/>
      <c r="G43" s="127"/>
      <c r="H43" s="127"/>
      <c r="I43" s="127"/>
      <c r="J43" s="127">
        <v>10</v>
      </c>
      <c r="K43" s="127"/>
      <c r="L43" s="127"/>
      <c r="M43" s="127">
        <v>10</v>
      </c>
      <c r="N43" s="127"/>
      <c r="O43" s="127"/>
      <c r="P43" s="127"/>
      <c r="Q43" s="127">
        <v>15</v>
      </c>
      <c r="R43" s="127"/>
      <c r="S43" s="127">
        <v>10</v>
      </c>
      <c r="T43" s="127"/>
      <c r="U43" s="127">
        <v>5</v>
      </c>
      <c r="V43" s="127"/>
      <c r="W43" s="127"/>
      <c r="X43" s="127">
        <v>0</v>
      </c>
      <c r="Y43" s="127"/>
      <c r="Z43" s="127"/>
      <c r="AA43" s="127"/>
      <c r="AB43" s="127"/>
      <c r="AC43" s="127">
        <v>15</v>
      </c>
    </row>
    <row r="44" spans="1:29" x14ac:dyDescent="0.2">
      <c r="A44" s="127">
        <f t="shared" si="1"/>
        <v>39</v>
      </c>
      <c r="B44" s="127" t="str">
        <f>'PIVOTTABLES-PAVS'!B715:C715</f>
        <v>Doutta Galla Bowls Club</v>
      </c>
      <c r="C44" s="128">
        <f t="shared" si="0"/>
        <v>60</v>
      </c>
      <c r="D44" s="127"/>
      <c r="E44" s="127"/>
      <c r="F44" s="127">
        <v>15</v>
      </c>
      <c r="G44" s="127"/>
      <c r="H44" s="127"/>
      <c r="I44" s="127"/>
      <c r="J44" s="127">
        <v>10</v>
      </c>
      <c r="K44" s="127"/>
      <c r="L44" s="127"/>
      <c r="M44" s="127">
        <v>10</v>
      </c>
      <c r="N44" s="127"/>
      <c r="O44" s="127">
        <v>5</v>
      </c>
      <c r="P44" s="127"/>
      <c r="Q44" s="127"/>
      <c r="R44" s="127">
        <v>5</v>
      </c>
      <c r="S44" s="127"/>
      <c r="T44" s="127"/>
      <c r="U44" s="127">
        <v>5</v>
      </c>
      <c r="V44" s="127"/>
      <c r="W44" s="127"/>
      <c r="X44" s="127">
        <v>0</v>
      </c>
      <c r="Y44" s="127"/>
      <c r="Z44" s="127"/>
      <c r="AA44" s="127"/>
      <c r="AB44" s="127">
        <v>10</v>
      </c>
      <c r="AC44" s="127"/>
    </row>
    <row r="45" spans="1:29" x14ac:dyDescent="0.2">
      <c r="A45" s="127">
        <f t="shared" si="1"/>
        <v>40</v>
      </c>
      <c r="B45" s="127" t="str">
        <f>'PIVOTTABLES-PAVS'!B733:C733</f>
        <v>Essendon Bowls Club</v>
      </c>
      <c r="C45" s="128">
        <f t="shared" si="0"/>
        <v>45</v>
      </c>
      <c r="D45" s="127"/>
      <c r="E45" s="127">
        <v>10</v>
      </c>
      <c r="F45" s="127"/>
      <c r="G45" s="127"/>
      <c r="H45" s="127"/>
      <c r="I45" s="127">
        <v>5</v>
      </c>
      <c r="J45" s="127"/>
      <c r="K45" s="127"/>
      <c r="L45" s="127"/>
      <c r="M45" s="127">
        <v>10</v>
      </c>
      <c r="N45" s="127"/>
      <c r="O45" s="127">
        <v>5</v>
      </c>
      <c r="P45" s="127"/>
      <c r="Q45" s="127"/>
      <c r="R45" s="127">
        <v>5</v>
      </c>
      <c r="S45" s="127"/>
      <c r="T45" s="127"/>
      <c r="U45" s="127">
        <v>5</v>
      </c>
      <c r="V45" s="127"/>
      <c r="W45" s="127"/>
      <c r="X45" s="127">
        <v>0</v>
      </c>
      <c r="Y45" s="127"/>
      <c r="Z45" s="127"/>
      <c r="AA45" s="127">
        <v>5</v>
      </c>
      <c r="AB45" s="127"/>
      <c r="AC45" s="127"/>
    </row>
    <row r="46" spans="1:29" x14ac:dyDescent="0.2">
      <c r="A46" s="127">
        <f t="shared" si="1"/>
        <v>41</v>
      </c>
      <c r="B46" s="127" t="str">
        <f>'PIVOTTABLES-PAVS'!B751:C751</f>
        <v>Maribyrnong Park Bowls Club</v>
      </c>
      <c r="C46" s="128">
        <f t="shared" si="0"/>
        <v>55</v>
      </c>
      <c r="D46" s="127"/>
      <c r="E46" s="127">
        <v>10</v>
      </c>
      <c r="F46" s="127"/>
      <c r="G46" s="127"/>
      <c r="H46" s="127"/>
      <c r="I46" s="127"/>
      <c r="J46" s="127">
        <v>10</v>
      </c>
      <c r="K46" s="127"/>
      <c r="L46" s="127"/>
      <c r="M46" s="127">
        <v>10</v>
      </c>
      <c r="N46" s="127"/>
      <c r="O46" s="127">
        <v>5</v>
      </c>
      <c r="P46" s="127"/>
      <c r="Q46" s="127"/>
      <c r="R46" s="127">
        <v>5</v>
      </c>
      <c r="S46" s="127"/>
      <c r="T46" s="127"/>
      <c r="U46" s="127">
        <v>5</v>
      </c>
      <c r="V46" s="127"/>
      <c r="W46" s="127"/>
      <c r="X46" s="127">
        <v>0</v>
      </c>
      <c r="Y46" s="127"/>
      <c r="Z46" s="127"/>
      <c r="AA46" s="127"/>
      <c r="AB46" s="127">
        <v>10</v>
      </c>
      <c r="AC46" s="127"/>
    </row>
    <row r="47" spans="1:29" x14ac:dyDescent="0.2">
      <c r="A47" s="127">
        <f t="shared" si="1"/>
        <v>42</v>
      </c>
      <c r="B47" s="127" t="str">
        <f>'PIVOTTABLES-PAVS'!B769:C769</f>
        <v>Strathmore Bowls Club</v>
      </c>
      <c r="C47" s="128">
        <f t="shared" si="0"/>
        <v>45</v>
      </c>
      <c r="D47" s="127"/>
      <c r="E47" s="127">
        <v>10</v>
      </c>
      <c r="F47" s="127"/>
      <c r="G47" s="127"/>
      <c r="H47" s="127"/>
      <c r="I47" s="127">
        <v>5</v>
      </c>
      <c r="J47" s="127"/>
      <c r="K47" s="127"/>
      <c r="L47" s="127"/>
      <c r="M47" s="127">
        <v>10</v>
      </c>
      <c r="N47" s="127"/>
      <c r="O47" s="127">
        <v>5</v>
      </c>
      <c r="P47" s="127"/>
      <c r="Q47" s="127"/>
      <c r="R47" s="127">
        <v>5</v>
      </c>
      <c r="S47" s="127"/>
      <c r="T47" s="127"/>
      <c r="U47" s="127">
        <v>5</v>
      </c>
      <c r="V47" s="127"/>
      <c r="W47" s="127"/>
      <c r="X47" s="127">
        <v>0</v>
      </c>
      <c r="Y47" s="127"/>
      <c r="Z47" s="127"/>
      <c r="AA47" s="127">
        <v>5</v>
      </c>
      <c r="AB47" s="127"/>
      <c r="AC47" s="127"/>
    </row>
    <row r="48" spans="1:29" x14ac:dyDescent="0.2">
      <c r="A48" s="127">
        <f t="shared" si="1"/>
        <v>43</v>
      </c>
      <c r="B48" s="127" t="str">
        <f>'PIVOTTABLES-PAVS'!B787:C787</f>
        <v>Moonee Ponds Bowls Club</v>
      </c>
      <c r="C48" s="128">
        <f t="shared" si="0"/>
        <v>55</v>
      </c>
      <c r="D48" s="127"/>
      <c r="E48" s="127"/>
      <c r="F48" s="127">
        <v>15</v>
      </c>
      <c r="G48" s="127"/>
      <c r="H48" s="127"/>
      <c r="I48" s="127"/>
      <c r="J48" s="127">
        <v>10</v>
      </c>
      <c r="K48" s="127"/>
      <c r="L48" s="127"/>
      <c r="M48" s="127">
        <v>10</v>
      </c>
      <c r="N48" s="127"/>
      <c r="O48" s="127">
        <v>5</v>
      </c>
      <c r="P48" s="127"/>
      <c r="Q48" s="127"/>
      <c r="R48" s="127">
        <v>5</v>
      </c>
      <c r="S48" s="127"/>
      <c r="T48" s="127"/>
      <c r="U48" s="127">
        <v>5</v>
      </c>
      <c r="V48" s="127"/>
      <c r="W48" s="127"/>
      <c r="X48" s="127">
        <v>0</v>
      </c>
      <c r="Y48" s="127"/>
      <c r="Z48" s="127"/>
      <c r="AA48" s="127">
        <v>5</v>
      </c>
      <c r="AB48" s="127"/>
      <c r="AC48" s="127"/>
    </row>
    <row r="49" spans="1:29" x14ac:dyDescent="0.2">
      <c r="A49" s="127">
        <f t="shared" si="1"/>
        <v>44</v>
      </c>
      <c r="B49" s="127" t="str">
        <f>'PIVOTTABLES-PAVS'!B805:C805</f>
        <v>Moonee Valley Bowls Club</v>
      </c>
      <c r="C49" s="128">
        <f t="shared" si="0"/>
        <v>60</v>
      </c>
      <c r="D49" s="127"/>
      <c r="E49" s="127">
        <v>10</v>
      </c>
      <c r="F49" s="127"/>
      <c r="G49" s="127"/>
      <c r="H49" s="127"/>
      <c r="I49" s="127"/>
      <c r="J49" s="127"/>
      <c r="K49" s="127">
        <v>15</v>
      </c>
      <c r="L49" s="127"/>
      <c r="M49" s="127">
        <v>10</v>
      </c>
      <c r="N49" s="127"/>
      <c r="O49" s="127">
        <v>5</v>
      </c>
      <c r="P49" s="127"/>
      <c r="Q49" s="127"/>
      <c r="R49" s="127">
        <v>5</v>
      </c>
      <c r="S49" s="127"/>
      <c r="T49" s="127"/>
      <c r="U49" s="127">
        <v>5</v>
      </c>
      <c r="V49" s="127"/>
      <c r="W49" s="127"/>
      <c r="X49" s="127">
        <v>0</v>
      </c>
      <c r="Y49" s="127"/>
      <c r="Z49" s="127"/>
      <c r="AA49" s="127"/>
      <c r="AB49" s="127">
        <v>10</v>
      </c>
      <c r="AC49" s="127"/>
    </row>
    <row r="50" spans="1:29" x14ac:dyDescent="0.2">
      <c r="A50" s="127">
        <f t="shared" si="1"/>
        <v>45</v>
      </c>
      <c r="B50" s="127" t="str">
        <f>'PIVOTTABLES-PAVS'!B823:C823</f>
        <v>Ascot Vale Trugo Club</v>
      </c>
      <c r="C50" s="128">
        <f t="shared" si="0"/>
        <v>85</v>
      </c>
      <c r="D50" s="127"/>
      <c r="E50" s="127"/>
      <c r="F50" s="127"/>
      <c r="G50" s="127">
        <v>20</v>
      </c>
      <c r="H50" s="127"/>
      <c r="I50" s="127"/>
      <c r="J50" s="127"/>
      <c r="K50" s="127">
        <v>15</v>
      </c>
      <c r="L50" s="127"/>
      <c r="M50" s="127">
        <v>10</v>
      </c>
      <c r="N50" s="127"/>
      <c r="O50" s="127"/>
      <c r="P50" s="127"/>
      <c r="Q50" s="127">
        <v>15</v>
      </c>
      <c r="R50" s="127">
        <v>5</v>
      </c>
      <c r="S50" s="127"/>
      <c r="T50" s="127"/>
      <c r="U50" s="127">
        <v>5</v>
      </c>
      <c r="V50" s="127"/>
      <c r="W50" s="127"/>
      <c r="X50" s="127">
        <v>0</v>
      </c>
      <c r="Y50" s="127"/>
      <c r="Z50" s="127"/>
      <c r="AA50" s="127"/>
      <c r="AB50" s="127"/>
      <c r="AC50" s="127">
        <v>15</v>
      </c>
    </row>
    <row r="51" spans="1:29" x14ac:dyDescent="0.2">
      <c r="A51" s="127">
        <f t="shared" si="1"/>
        <v>46</v>
      </c>
      <c r="B51" s="127" t="str">
        <f>'PIVOTTABLES-PAVS'!B841:C841</f>
        <v>Essendon Hockey Club</v>
      </c>
      <c r="C51" s="128">
        <f t="shared" si="0"/>
        <v>45</v>
      </c>
      <c r="D51" s="127"/>
      <c r="E51" s="127">
        <v>10</v>
      </c>
      <c r="F51" s="127"/>
      <c r="G51" s="127"/>
      <c r="H51" s="127"/>
      <c r="I51" s="127">
        <v>5</v>
      </c>
      <c r="J51" s="127"/>
      <c r="K51" s="127"/>
      <c r="L51" s="127"/>
      <c r="M51" s="127">
        <v>10</v>
      </c>
      <c r="N51" s="127"/>
      <c r="O51" s="127">
        <v>5</v>
      </c>
      <c r="P51" s="127"/>
      <c r="Q51" s="127"/>
      <c r="R51" s="127">
        <v>5</v>
      </c>
      <c r="S51" s="127"/>
      <c r="T51" s="127"/>
      <c r="U51" s="127">
        <v>5</v>
      </c>
      <c r="V51" s="127"/>
      <c r="W51" s="127"/>
      <c r="X51" s="127">
        <v>0</v>
      </c>
      <c r="Y51" s="127"/>
      <c r="Z51" s="127"/>
      <c r="AA51" s="127">
        <v>5</v>
      </c>
      <c r="AB51" s="127"/>
      <c r="AC51" s="127"/>
    </row>
    <row r="52" spans="1:29" x14ac:dyDescent="0.2">
      <c r="A52" s="127">
        <f t="shared" si="1"/>
        <v>47</v>
      </c>
      <c r="B52" s="127" t="str">
        <f>'PIVOTTABLES-PAVS'!B859:C859</f>
        <v>Essendon Rowing Club</v>
      </c>
      <c r="C52" s="128">
        <f t="shared" si="0"/>
        <v>60</v>
      </c>
      <c r="D52" s="127"/>
      <c r="E52" s="127">
        <v>10</v>
      </c>
      <c r="F52" s="127"/>
      <c r="G52" s="127"/>
      <c r="H52" s="127"/>
      <c r="I52" s="127"/>
      <c r="J52" s="127">
        <v>10</v>
      </c>
      <c r="K52" s="127"/>
      <c r="L52" s="127"/>
      <c r="M52" s="127">
        <v>10</v>
      </c>
      <c r="N52" s="127"/>
      <c r="O52" s="127"/>
      <c r="P52" s="127">
        <v>10</v>
      </c>
      <c r="Q52" s="127"/>
      <c r="R52" s="127">
        <v>5</v>
      </c>
      <c r="S52" s="127"/>
      <c r="T52" s="127"/>
      <c r="U52" s="127">
        <v>5</v>
      </c>
      <c r="V52" s="127"/>
      <c r="W52" s="127"/>
      <c r="X52" s="127">
        <v>0</v>
      </c>
      <c r="Y52" s="127"/>
      <c r="Z52" s="127"/>
      <c r="AA52" s="127"/>
      <c r="AB52" s="127">
        <v>10</v>
      </c>
      <c r="AC52" s="127"/>
    </row>
    <row r="53" spans="1:29" x14ac:dyDescent="0.2">
      <c r="A53" s="127">
        <f t="shared" si="1"/>
        <v>48</v>
      </c>
      <c r="B53" s="127" t="str">
        <f>'PIVOTTABLES-PAVS'!B877:C877</f>
        <v>Essendon Croquet Club</v>
      </c>
      <c r="C53" s="128">
        <f t="shared" si="0"/>
        <v>45</v>
      </c>
      <c r="D53" s="127"/>
      <c r="E53" s="127">
        <v>10</v>
      </c>
      <c r="F53" s="127"/>
      <c r="G53" s="127"/>
      <c r="H53" s="127"/>
      <c r="I53" s="127">
        <v>5</v>
      </c>
      <c r="J53" s="127"/>
      <c r="K53" s="127"/>
      <c r="L53" s="127"/>
      <c r="M53" s="127">
        <v>10</v>
      </c>
      <c r="N53" s="127"/>
      <c r="O53" s="127">
        <v>5</v>
      </c>
      <c r="P53" s="127"/>
      <c r="Q53" s="127"/>
      <c r="R53" s="127">
        <v>5</v>
      </c>
      <c r="S53" s="127"/>
      <c r="T53" s="127"/>
      <c r="U53" s="127">
        <v>5</v>
      </c>
      <c r="V53" s="127"/>
      <c r="W53" s="127"/>
      <c r="X53" s="127">
        <v>0</v>
      </c>
      <c r="Y53" s="127"/>
      <c r="Z53" s="127"/>
      <c r="AA53" s="127">
        <v>5</v>
      </c>
      <c r="AB53" s="127"/>
      <c r="AC53" s="127"/>
    </row>
    <row r="54" spans="1:29" x14ac:dyDescent="0.2">
      <c r="A54" s="127">
        <f t="shared" si="1"/>
        <v>49</v>
      </c>
      <c r="B54" s="127" t="str">
        <f>'PIVOTTABLES-PAVS'!B895:C895</f>
        <v>Essendon Canoe Club</v>
      </c>
      <c r="C54" s="128">
        <f t="shared" si="0"/>
        <v>0</v>
      </c>
      <c r="D54" s="127" t="s">
        <v>508</v>
      </c>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row>
    <row r="55" spans="1:29" x14ac:dyDescent="0.2">
      <c r="A55" s="127">
        <f t="shared" si="1"/>
        <v>50</v>
      </c>
      <c r="B55" s="127" t="str">
        <f>'PIVOTTABLES-PAVS'!B913:C913</f>
        <v>Essendon Fish Protection and Angling Club</v>
      </c>
      <c r="C55" s="128">
        <f t="shared" si="0"/>
        <v>0</v>
      </c>
      <c r="D55" s="127" t="s">
        <v>508</v>
      </c>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row>
  </sheetData>
  <mergeCells count="15">
    <mergeCell ref="AA2:AC2"/>
    <mergeCell ref="B2:B4"/>
    <mergeCell ref="A2:A4"/>
    <mergeCell ref="C2:C4"/>
    <mergeCell ref="D3:H3"/>
    <mergeCell ref="AA3:AC3"/>
    <mergeCell ref="U3:W3"/>
    <mergeCell ref="R3:T3"/>
    <mergeCell ref="O3:Q3"/>
    <mergeCell ref="L3:N3"/>
    <mergeCell ref="I3:K3"/>
    <mergeCell ref="X3:Z3"/>
    <mergeCell ref="D2:H2"/>
    <mergeCell ref="I2:N2"/>
    <mergeCell ref="O2:Z2"/>
  </mergeCells>
  <pageMargins left="0.75" right="0.75" top="1" bottom="1" header="0.5" footer="0.5"/>
  <pageSetup paperSize="9" orientation="portrait" horizontalDpi="4294967292" verticalDpi="4294967292"/>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1"/>
  <sheetViews>
    <sheetView zoomScale="125" zoomScaleNormal="125" workbookViewId="0">
      <pane xSplit="5220" ySplit="5145" topLeftCell="I5" activePane="bottomRight"/>
      <selection activeCell="I1" sqref="I1:M65536"/>
      <selection pane="topRight" activeCell="B1" sqref="B1"/>
      <selection pane="bottomLeft" activeCell="A28" sqref="A28"/>
      <selection pane="bottomRight" activeCell="U23" sqref="U23"/>
    </sheetView>
  </sheetViews>
  <sheetFormatPr defaultColWidth="11.42578125" defaultRowHeight="12.75" x14ac:dyDescent="0.2"/>
  <cols>
    <col min="1" max="1" width="35.28515625" customWidth="1"/>
    <col min="2" max="2" width="4.42578125" customWidth="1"/>
    <col min="3" max="3" width="11.42578125" customWidth="1"/>
    <col min="4" max="4" width="11.28515625" customWidth="1"/>
    <col min="6" max="6" width="13.140625" customWidth="1"/>
    <col min="7" max="8" width="11.42578125" customWidth="1"/>
    <col min="9" max="9" width="14.7109375" customWidth="1"/>
    <col min="10" max="12" width="11.42578125" customWidth="1"/>
  </cols>
  <sheetData>
    <row r="1" spans="1:28" ht="42.95" customHeight="1" x14ac:dyDescent="0.25">
      <c r="A1" s="133" t="s">
        <v>500</v>
      </c>
    </row>
    <row r="2" spans="1:28" ht="15" x14ac:dyDescent="0.25">
      <c r="A2" s="169" t="s">
        <v>474</v>
      </c>
      <c r="B2" s="172" t="s">
        <v>470</v>
      </c>
      <c r="C2" s="168" t="s">
        <v>475</v>
      </c>
      <c r="D2" s="168"/>
      <c r="E2" s="168"/>
      <c r="F2" s="168"/>
      <c r="G2" s="168"/>
      <c r="H2" s="168" t="s">
        <v>472</v>
      </c>
      <c r="I2" s="168"/>
      <c r="J2" s="168"/>
      <c r="K2" s="168"/>
      <c r="L2" s="168"/>
      <c r="M2" s="168"/>
      <c r="N2" s="168" t="s">
        <v>473</v>
      </c>
      <c r="O2" s="168"/>
      <c r="P2" s="168"/>
      <c r="Q2" s="168"/>
      <c r="R2" s="168"/>
      <c r="S2" s="168"/>
      <c r="T2" s="168"/>
      <c r="U2" s="168"/>
      <c r="V2" s="168"/>
      <c r="W2" s="168"/>
      <c r="X2" s="168"/>
      <c r="Y2" s="168"/>
      <c r="Z2" s="168" t="s">
        <v>467</v>
      </c>
      <c r="AA2" s="168"/>
      <c r="AB2" s="168"/>
    </row>
    <row r="3" spans="1:28" ht="48.95" customHeight="1" x14ac:dyDescent="0.25">
      <c r="A3" s="170"/>
      <c r="B3" s="170"/>
      <c r="C3" s="173" t="s">
        <v>464</v>
      </c>
      <c r="D3" s="173"/>
      <c r="E3" s="173"/>
      <c r="F3" s="173"/>
      <c r="G3" s="173"/>
      <c r="H3" s="173" t="s">
        <v>476</v>
      </c>
      <c r="I3" s="173"/>
      <c r="J3" s="173"/>
      <c r="K3" s="173" t="s">
        <v>465</v>
      </c>
      <c r="L3" s="173"/>
      <c r="M3" s="173"/>
      <c r="N3" s="173" t="s">
        <v>468</v>
      </c>
      <c r="O3" s="173"/>
      <c r="P3" s="173"/>
      <c r="Q3" s="173" t="s">
        <v>466</v>
      </c>
      <c r="R3" s="173"/>
      <c r="S3" s="173"/>
      <c r="T3" s="173" t="s">
        <v>506</v>
      </c>
      <c r="U3" s="173"/>
      <c r="V3" s="173"/>
      <c r="W3" s="174" t="s">
        <v>507</v>
      </c>
      <c r="X3" s="177"/>
      <c r="Y3" s="178"/>
      <c r="Z3" s="174" t="s">
        <v>469</v>
      </c>
      <c r="AA3" s="175"/>
      <c r="AB3" s="176"/>
    </row>
    <row r="4" spans="1:28" ht="85.7" customHeight="1" x14ac:dyDescent="0.2">
      <c r="A4" s="171"/>
      <c r="B4" s="171"/>
      <c r="C4" s="131" t="s">
        <v>477</v>
      </c>
      <c r="D4" s="131" t="s">
        <v>478</v>
      </c>
      <c r="E4" s="131" t="s">
        <v>479</v>
      </c>
      <c r="F4" s="131" t="s">
        <v>480</v>
      </c>
      <c r="G4" s="131" t="s">
        <v>481</v>
      </c>
      <c r="H4" s="131" t="s">
        <v>482</v>
      </c>
      <c r="I4" s="131" t="s">
        <v>483</v>
      </c>
      <c r="J4" s="131" t="s">
        <v>484</v>
      </c>
      <c r="K4" s="131" t="s">
        <v>498</v>
      </c>
      <c r="L4" s="131" t="s">
        <v>499</v>
      </c>
      <c r="M4" s="131" t="s">
        <v>485</v>
      </c>
      <c r="N4" s="131" t="s">
        <v>486</v>
      </c>
      <c r="O4" s="131" t="s">
        <v>487</v>
      </c>
      <c r="P4" s="131" t="s">
        <v>488</v>
      </c>
      <c r="Q4" s="131" t="s">
        <v>489</v>
      </c>
      <c r="R4" s="131" t="s">
        <v>490</v>
      </c>
      <c r="S4" s="131" t="s">
        <v>491</v>
      </c>
      <c r="T4" s="131" t="s">
        <v>492</v>
      </c>
      <c r="U4" s="131" t="s">
        <v>493</v>
      </c>
      <c r="V4" s="131" t="s">
        <v>494</v>
      </c>
      <c r="W4" s="131" t="s">
        <v>503</v>
      </c>
      <c r="X4" s="131" t="s">
        <v>504</v>
      </c>
      <c r="Y4" s="131" t="s">
        <v>505</v>
      </c>
      <c r="Z4" s="131" t="s">
        <v>495</v>
      </c>
      <c r="AA4" s="131" t="s">
        <v>496</v>
      </c>
      <c r="AB4" s="131" t="s">
        <v>497</v>
      </c>
    </row>
    <row r="5" spans="1:28" x14ac:dyDescent="0.2">
      <c r="A5" s="127" t="str">
        <f>'PIVOTTABLES-RES'!$B$26</f>
        <v>Aberfeldie Park (3 Ovals)</v>
      </c>
      <c r="B5" s="127">
        <f>SUM(C5:AB5)</f>
        <v>100</v>
      </c>
      <c r="C5" s="127"/>
      <c r="D5" s="127"/>
      <c r="E5" s="127">
        <v>15</v>
      </c>
      <c r="F5" s="127"/>
      <c r="G5" s="127"/>
      <c r="H5" s="127"/>
      <c r="I5" s="127">
        <v>10</v>
      </c>
      <c r="J5" s="127">
        <v>15</v>
      </c>
      <c r="K5" s="127"/>
      <c r="L5" s="127">
        <v>10</v>
      </c>
      <c r="M5" s="127"/>
      <c r="N5" s="127"/>
      <c r="O5" s="127">
        <v>10</v>
      </c>
      <c r="P5" s="127"/>
      <c r="Q5" s="127">
        <v>5</v>
      </c>
      <c r="R5" s="127"/>
      <c r="S5" s="127"/>
      <c r="T5" s="127"/>
      <c r="U5" s="127"/>
      <c r="V5" s="127">
        <v>15</v>
      </c>
      <c r="W5" s="127"/>
      <c r="X5" s="127">
        <v>5</v>
      </c>
      <c r="Y5" s="127"/>
      <c r="Z5" s="127"/>
      <c r="AA5" s="127"/>
      <c r="AB5" s="127">
        <v>15</v>
      </c>
    </row>
    <row r="6" spans="1:28" x14ac:dyDescent="0.2">
      <c r="A6" s="127" t="str">
        <f>'PIVOTTABLES-RES'!B40</f>
        <v>AJ Davis Reserve</v>
      </c>
      <c r="B6" s="127">
        <f t="shared" ref="B6:B51" si="0">SUM(C6:AB6)</f>
        <v>60</v>
      </c>
      <c r="C6" s="127"/>
      <c r="D6" s="127">
        <v>10</v>
      </c>
      <c r="E6" s="127"/>
      <c r="F6" s="127"/>
      <c r="G6" s="127"/>
      <c r="H6" s="127">
        <v>5</v>
      </c>
      <c r="I6" s="127"/>
      <c r="J6" s="127"/>
      <c r="K6" s="127">
        <v>5</v>
      </c>
      <c r="L6" s="127"/>
      <c r="M6" s="127"/>
      <c r="N6" s="127"/>
      <c r="O6" s="127">
        <v>10</v>
      </c>
      <c r="P6" s="127"/>
      <c r="Q6" s="127">
        <v>5</v>
      </c>
      <c r="R6" s="127"/>
      <c r="S6" s="127"/>
      <c r="T6" s="127"/>
      <c r="U6" s="127"/>
      <c r="V6" s="127">
        <v>15</v>
      </c>
      <c r="W6" s="127">
        <v>0</v>
      </c>
      <c r="X6" s="127"/>
      <c r="Y6" s="127"/>
      <c r="Z6" s="127"/>
      <c r="AA6" s="127">
        <v>10</v>
      </c>
      <c r="AB6" s="127"/>
    </row>
    <row r="7" spans="1:28" x14ac:dyDescent="0.2">
      <c r="A7" s="127" t="str">
        <f>'PIVOTTABLES-RES'!B54</f>
        <v>Boeing Reserve</v>
      </c>
      <c r="B7" s="127">
        <f t="shared" si="0"/>
        <v>85</v>
      </c>
      <c r="C7" s="127"/>
      <c r="D7" s="127"/>
      <c r="E7" s="127">
        <v>15</v>
      </c>
      <c r="F7" s="127"/>
      <c r="G7" s="127"/>
      <c r="H7" s="127"/>
      <c r="I7" s="127">
        <v>10</v>
      </c>
      <c r="J7" s="127"/>
      <c r="K7" s="127"/>
      <c r="L7" s="127">
        <v>10</v>
      </c>
      <c r="M7" s="127"/>
      <c r="N7" s="127"/>
      <c r="O7" s="127"/>
      <c r="P7" s="127">
        <v>15</v>
      </c>
      <c r="Q7" s="127">
        <v>5</v>
      </c>
      <c r="R7" s="127"/>
      <c r="S7" s="127"/>
      <c r="T7" s="127"/>
      <c r="U7" s="127"/>
      <c r="V7" s="127">
        <v>15</v>
      </c>
      <c r="W7" s="127"/>
      <c r="X7" s="127">
        <v>5</v>
      </c>
      <c r="Y7" s="127"/>
      <c r="Z7" s="127"/>
      <c r="AA7" s="127">
        <v>10</v>
      </c>
      <c r="AB7" s="127"/>
    </row>
    <row r="8" spans="1:28" x14ac:dyDescent="0.2">
      <c r="A8" s="127" t="str">
        <f>'PIVOTTABLES-RES'!B68</f>
        <v>Buckley Park (2 Ovals)</v>
      </c>
      <c r="B8" s="127">
        <f t="shared" si="0"/>
        <v>55</v>
      </c>
      <c r="C8" s="127">
        <v>5</v>
      </c>
      <c r="D8" s="127">
        <v>10</v>
      </c>
      <c r="E8" s="127"/>
      <c r="F8" s="127"/>
      <c r="G8" s="127"/>
      <c r="H8" s="127">
        <v>5</v>
      </c>
      <c r="I8" s="127"/>
      <c r="J8" s="127"/>
      <c r="K8" s="127">
        <v>5</v>
      </c>
      <c r="L8" s="127"/>
      <c r="M8" s="127"/>
      <c r="N8" s="127">
        <v>5</v>
      </c>
      <c r="O8" s="127"/>
      <c r="P8" s="127"/>
      <c r="Q8" s="127">
        <v>5</v>
      </c>
      <c r="R8" s="127"/>
      <c r="S8" s="127"/>
      <c r="T8" s="127"/>
      <c r="U8" s="127"/>
      <c r="V8" s="127">
        <v>15</v>
      </c>
      <c r="W8" s="127">
        <v>0</v>
      </c>
      <c r="X8" s="127"/>
      <c r="Y8" s="127"/>
      <c r="Z8" s="127">
        <v>5</v>
      </c>
      <c r="AA8" s="127"/>
      <c r="AB8" s="127"/>
    </row>
    <row r="9" spans="1:28" x14ac:dyDescent="0.2">
      <c r="A9" s="127" t="str">
        <f>'PIVOTTABLES-RES'!B82</f>
        <v>Canning Reserve</v>
      </c>
      <c r="B9" s="127">
        <f t="shared" si="0"/>
        <v>55</v>
      </c>
      <c r="C9" s="127">
        <v>5</v>
      </c>
      <c r="D9" s="127">
        <v>10</v>
      </c>
      <c r="E9" s="127"/>
      <c r="F9" s="127"/>
      <c r="G9" s="127"/>
      <c r="H9" s="127">
        <v>5</v>
      </c>
      <c r="I9" s="127"/>
      <c r="J9" s="127"/>
      <c r="K9" s="127"/>
      <c r="L9" s="127">
        <v>10</v>
      </c>
      <c r="M9" s="127"/>
      <c r="N9" s="127">
        <v>5</v>
      </c>
      <c r="O9" s="127"/>
      <c r="P9" s="127"/>
      <c r="Q9" s="127">
        <v>5</v>
      </c>
      <c r="R9" s="127"/>
      <c r="S9" s="127"/>
      <c r="T9" s="127"/>
      <c r="U9" s="127">
        <v>10</v>
      </c>
      <c r="V9" s="127"/>
      <c r="W9" s="127">
        <v>0</v>
      </c>
      <c r="X9" s="127"/>
      <c r="Y9" s="127"/>
      <c r="Z9" s="127">
        <v>5</v>
      </c>
      <c r="AA9" s="127"/>
      <c r="AB9" s="127"/>
    </row>
    <row r="10" spans="1:28" x14ac:dyDescent="0.2">
      <c r="A10" s="127" t="str">
        <f>'PIVOTTABLES-RES'!B96</f>
        <v>Clifton Park</v>
      </c>
      <c r="B10" s="127">
        <f t="shared" si="0"/>
        <v>55</v>
      </c>
      <c r="C10" s="127">
        <v>5</v>
      </c>
      <c r="D10" s="127"/>
      <c r="E10" s="127">
        <v>15</v>
      </c>
      <c r="F10" s="127"/>
      <c r="G10" s="127"/>
      <c r="H10" s="127">
        <v>5</v>
      </c>
      <c r="I10" s="127"/>
      <c r="J10" s="127"/>
      <c r="K10" s="127">
        <v>5</v>
      </c>
      <c r="L10" s="127"/>
      <c r="M10" s="127"/>
      <c r="N10" s="127">
        <v>5</v>
      </c>
      <c r="O10" s="127"/>
      <c r="P10" s="127"/>
      <c r="Q10" s="127">
        <v>5</v>
      </c>
      <c r="R10" s="127"/>
      <c r="S10" s="127"/>
      <c r="T10" s="127"/>
      <c r="U10" s="127">
        <v>10</v>
      </c>
      <c r="V10" s="127"/>
      <c r="W10" s="127">
        <v>0</v>
      </c>
      <c r="X10" s="127"/>
      <c r="Y10" s="127"/>
      <c r="Z10" s="127">
        <v>5</v>
      </c>
      <c r="AA10" s="127"/>
      <c r="AB10" s="127"/>
    </row>
    <row r="11" spans="1:28" x14ac:dyDescent="0.2">
      <c r="A11" s="127" t="str">
        <f>'PIVOTTABLES-RES'!B110</f>
        <v>Cross Keys Reserve (2 Ovals)</v>
      </c>
      <c r="B11" s="127">
        <f t="shared" si="0"/>
        <v>80</v>
      </c>
      <c r="C11" s="127"/>
      <c r="D11" s="127">
        <v>10</v>
      </c>
      <c r="E11" s="127"/>
      <c r="F11" s="127"/>
      <c r="G11" s="127"/>
      <c r="H11" s="127"/>
      <c r="I11" s="127">
        <v>10</v>
      </c>
      <c r="J11" s="127"/>
      <c r="K11" s="127"/>
      <c r="L11" s="127">
        <v>10</v>
      </c>
      <c r="M11" s="127"/>
      <c r="N11" s="127"/>
      <c r="O11" s="127">
        <v>10</v>
      </c>
      <c r="P11" s="127"/>
      <c r="Q11" s="127"/>
      <c r="R11" s="127">
        <v>5</v>
      </c>
      <c r="S11" s="127"/>
      <c r="T11" s="127"/>
      <c r="U11" s="127"/>
      <c r="V11" s="127">
        <v>15</v>
      </c>
      <c r="W11" s="127"/>
      <c r="X11" s="127">
        <v>5</v>
      </c>
      <c r="Y11" s="127"/>
      <c r="Z11" s="127"/>
      <c r="AA11" s="127"/>
      <c r="AB11" s="127">
        <v>15</v>
      </c>
    </row>
    <row r="12" spans="1:28" x14ac:dyDescent="0.2">
      <c r="A12" s="127" t="str">
        <f>'PIVOTTABLES-RES'!B124</f>
        <v>Debneys Park</v>
      </c>
      <c r="B12" s="127">
        <f t="shared" si="0"/>
        <v>90</v>
      </c>
      <c r="C12" s="127"/>
      <c r="D12" s="127"/>
      <c r="E12" s="127">
        <v>15</v>
      </c>
      <c r="F12" s="127"/>
      <c r="G12" s="127"/>
      <c r="H12" s="127"/>
      <c r="I12" s="127"/>
      <c r="J12" s="127">
        <v>15</v>
      </c>
      <c r="K12" s="127"/>
      <c r="L12" s="127">
        <v>10</v>
      </c>
      <c r="M12" s="127"/>
      <c r="N12" s="127"/>
      <c r="O12" s="127"/>
      <c r="P12" s="127">
        <v>15</v>
      </c>
      <c r="Q12" s="127"/>
      <c r="R12" s="127">
        <v>5</v>
      </c>
      <c r="S12" s="127"/>
      <c r="T12" s="127"/>
      <c r="U12" s="127"/>
      <c r="V12" s="127">
        <v>15</v>
      </c>
      <c r="W12" s="127"/>
      <c r="X12" s="127">
        <v>5</v>
      </c>
      <c r="Y12" s="127"/>
      <c r="Z12" s="127"/>
      <c r="AA12" s="127">
        <v>10</v>
      </c>
      <c r="AB12" s="127"/>
    </row>
    <row r="13" spans="1:28" x14ac:dyDescent="0.2">
      <c r="A13" s="127" t="str">
        <f>'PIVOTTABLES-RES'!B138</f>
        <v>Doyle Reserve (Avondale Heights Reserves)</v>
      </c>
      <c r="B13" s="127">
        <f t="shared" si="0"/>
        <v>65</v>
      </c>
      <c r="C13" s="127">
        <v>5</v>
      </c>
      <c r="D13" s="127"/>
      <c r="E13" s="127">
        <v>15</v>
      </c>
      <c r="F13" s="127"/>
      <c r="G13" s="127"/>
      <c r="H13" s="127">
        <v>5</v>
      </c>
      <c r="I13" s="127"/>
      <c r="J13" s="127"/>
      <c r="K13" s="127">
        <v>5</v>
      </c>
      <c r="L13" s="127"/>
      <c r="M13" s="127"/>
      <c r="N13" s="127"/>
      <c r="O13" s="127"/>
      <c r="P13" s="127">
        <v>15</v>
      </c>
      <c r="Q13" s="127">
        <v>5</v>
      </c>
      <c r="R13" s="127"/>
      <c r="S13" s="127"/>
      <c r="T13" s="127"/>
      <c r="U13" s="127">
        <v>10</v>
      </c>
      <c r="V13" s="127"/>
      <c r="W13" s="127">
        <v>0</v>
      </c>
      <c r="X13" s="127"/>
      <c r="Y13" s="127"/>
      <c r="Z13" s="127">
        <v>5</v>
      </c>
      <c r="AA13" s="127"/>
      <c r="AB13" s="127"/>
    </row>
    <row r="14" spans="1:28" x14ac:dyDescent="0.2">
      <c r="A14" s="127" t="str">
        <f>'PIVOTTABLES-RES'!B152</f>
        <v>Fairbairn Park (9 Ovals)</v>
      </c>
      <c r="B14" s="127">
        <f t="shared" si="0"/>
        <v>95</v>
      </c>
      <c r="C14" s="127"/>
      <c r="D14" s="127">
        <v>10</v>
      </c>
      <c r="E14" s="127"/>
      <c r="F14" s="127"/>
      <c r="G14" s="127"/>
      <c r="H14" s="127"/>
      <c r="I14" s="127"/>
      <c r="J14" s="127">
        <v>15</v>
      </c>
      <c r="K14" s="127"/>
      <c r="L14" s="127"/>
      <c r="M14" s="127">
        <v>15</v>
      </c>
      <c r="N14" s="127"/>
      <c r="O14" s="127">
        <v>10</v>
      </c>
      <c r="P14" s="127"/>
      <c r="Q14" s="127"/>
      <c r="R14" s="127">
        <v>5</v>
      </c>
      <c r="S14" s="127"/>
      <c r="T14" s="127"/>
      <c r="U14" s="127"/>
      <c r="V14" s="127">
        <v>15</v>
      </c>
      <c r="W14" s="127"/>
      <c r="X14" s="127"/>
      <c r="Y14" s="127">
        <v>10</v>
      </c>
      <c r="Z14" s="127"/>
      <c r="AA14" s="127"/>
      <c r="AB14" s="127">
        <v>15</v>
      </c>
    </row>
    <row r="15" spans="1:28" x14ac:dyDescent="0.2">
      <c r="A15" s="127" t="str">
        <f>'PIVOTTABLES-RES'!B166</f>
        <v>Hansen and Etzel St. Reserve</v>
      </c>
      <c r="B15" s="127">
        <f t="shared" si="0"/>
        <v>70</v>
      </c>
      <c r="C15" s="127"/>
      <c r="D15" s="127">
        <v>10</v>
      </c>
      <c r="E15" s="127"/>
      <c r="F15" s="127"/>
      <c r="G15" s="127"/>
      <c r="H15" s="127"/>
      <c r="I15" s="127">
        <v>10</v>
      </c>
      <c r="J15" s="127"/>
      <c r="K15" s="127"/>
      <c r="L15" s="127"/>
      <c r="M15" s="127">
        <v>15</v>
      </c>
      <c r="N15" s="127"/>
      <c r="O15" s="127">
        <v>10</v>
      </c>
      <c r="P15" s="127"/>
      <c r="Q15" s="127">
        <v>5</v>
      </c>
      <c r="R15" s="127"/>
      <c r="S15" s="127"/>
      <c r="T15" s="127"/>
      <c r="U15" s="127">
        <v>10</v>
      </c>
      <c r="V15" s="127"/>
      <c r="W15" s="127"/>
      <c r="X15" s="127">
        <v>5</v>
      </c>
      <c r="Y15" s="127"/>
      <c r="Z15" s="127">
        <v>5</v>
      </c>
      <c r="AA15" s="127"/>
      <c r="AB15" s="127"/>
    </row>
    <row r="16" spans="1:28" x14ac:dyDescent="0.2">
      <c r="A16" s="127" t="str">
        <f>'PIVOTTABLES-RES'!B180</f>
        <v>JH Allan Reserve</v>
      </c>
      <c r="B16" s="127">
        <f t="shared" si="0"/>
        <v>45</v>
      </c>
      <c r="C16" s="127">
        <v>5</v>
      </c>
      <c r="D16" s="127"/>
      <c r="E16" s="127"/>
      <c r="F16" s="127"/>
      <c r="G16" s="127"/>
      <c r="H16" s="127">
        <v>5</v>
      </c>
      <c r="I16" s="127"/>
      <c r="J16" s="127"/>
      <c r="K16" s="127">
        <v>5</v>
      </c>
      <c r="L16" s="127"/>
      <c r="M16" s="127"/>
      <c r="N16" s="127">
        <v>5</v>
      </c>
      <c r="O16" s="127"/>
      <c r="P16" s="127"/>
      <c r="Q16" s="127">
        <v>5</v>
      </c>
      <c r="R16" s="127"/>
      <c r="S16" s="127"/>
      <c r="T16" s="127">
        <v>5</v>
      </c>
      <c r="U16" s="127"/>
      <c r="V16" s="127"/>
      <c r="W16" s="127"/>
      <c r="X16" s="127">
        <v>5</v>
      </c>
      <c r="Y16" s="127"/>
      <c r="Z16" s="127"/>
      <c r="AA16" s="127">
        <v>10</v>
      </c>
      <c r="AB16" s="127"/>
    </row>
    <row r="17" spans="1:28" x14ac:dyDescent="0.2">
      <c r="A17" s="127" t="str">
        <f>'PIVOTTABLES-RES'!B194</f>
        <v>Lebanon Reserve</v>
      </c>
      <c r="B17" s="127">
        <f t="shared" si="0"/>
        <v>45</v>
      </c>
      <c r="C17" s="127"/>
      <c r="D17" s="127">
        <v>10</v>
      </c>
      <c r="E17" s="127"/>
      <c r="F17" s="127"/>
      <c r="G17" s="127"/>
      <c r="H17" s="127">
        <v>5</v>
      </c>
      <c r="I17" s="127"/>
      <c r="J17" s="127"/>
      <c r="K17" s="127">
        <v>5</v>
      </c>
      <c r="L17" s="127"/>
      <c r="M17" s="127"/>
      <c r="N17" s="127">
        <v>5</v>
      </c>
      <c r="O17" s="127"/>
      <c r="P17" s="127"/>
      <c r="Q17" s="127">
        <v>5</v>
      </c>
      <c r="R17" s="127"/>
      <c r="S17" s="127"/>
      <c r="T17" s="127"/>
      <c r="U17" s="127">
        <v>10</v>
      </c>
      <c r="V17" s="127"/>
      <c r="W17" s="127">
        <v>0</v>
      </c>
      <c r="X17" s="127"/>
      <c r="Y17" s="127"/>
      <c r="Z17" s="127">
        <v>5</v>
      </c>
      <c r="AA17" s="127"/>
      <c r="AB17" s="127"/>
    </row>
    <row r="18" spans="1:28" x14ac:dyDescent="0.2">
      <c r="A18" s="127" t="str">
        <f>'PIVOTTABLES-RES'!B208</f>
        <v>Maribyrnong Park (2 Ovals)</v>
      </c>
      <c r="B18" s="127">
        <f t="shared" si="0"/>
        <v>65</v>
      </c>
      <c r="C18" s="127"/>
      <c r="D18" s="127"/>
      <c r="E18" s="127">
        <v>15</v>
      </c>
      <c r="F18" s="127"/>
      <c r="G18" s="127"/>
      <c r="H18" s="127"/>
      <c r="I18" s="127">
        <v>10</v>
      </c>
      <c r="J18" s="127"/>
      <c r="K18" s="127"/>
      <c r="L18" s="127">
        <v>10</v>
      </c>
      <c r="M18" s="127"/>
      <c r="N18" s="127"/>
      <c r="O18" s="127">
        <v>10</v>
      </c>
      <c r="P18" s="127"/>
      <c r="Q18" s="127">
        <v>5</v>
      </c>
      <c r="R18" s="127"/>
      <c r="S18" s="127"/>
      <c r="T18" s="127"/>
      <c r="U18" s="127">
        <v>10</v>
      </c>
      <c r="V18" s="127"/>
      <c r="W18" s="127">
        <v>0</v>
      </c>
      <c r="X18" s="127"/>
      <c r="Y18" s="127"/>
      <c r="Z18" s="127">
        <v>5</v>
      </c>
      <c r="AA18" s="127"/>
      <c r="AB18" s="127"/>
    </row>
    <row r="19" spans="1:28" x14ac:dyDescent="0.2">
      <c r="A19" s="127" t="str">
        <f>'PIVOTTABLES-RES'!B222</f>
        <v>Ormond Park (2 Ovals, 1 Soccer, 1 Football)</v>
      </c>
      <c r="B19" s="127">
        <f t="shared" si="0"/>
        <v>90</v>
      </c>
      <c r="C19" s="127"/>
      <c r="D19" s="127"/>
      <c r="E19" s="127">
        <v>15</v>
      </c>
      <c r="F19" s="127"/>
      <c r="G19" s="127"/>
      <c r="H19" s="127"/>
      <c r="I19" s="127"/>
      <c r="J19" s="127">
        <v>15</v>
      </c>
      <c r="K19" s="127"/>
      <c r="L19" s="127"/>
      <c r="M19" s="127">
        <v>15</v>
      </c>
      <c r="N19" s="127"/>
      <c r="O19" s="127"/>
      <c r="P19" s="127">
        <v>15</v>
      </c>
      <c r="Q19" s="127">
        <v>5</v>
      </c>
      <c r="R19" s="127"/>
      <c r="S19" s="127"/>
      <c r="T19" s="127"/>
      <c r="U19" s="127"/>
      <c r="V19" s="127">
        <v>15</v>
      </c>
      <c r="W19" s="127">
        <v>0</v>
      </c>
      <c r="X19" s="127"/>
      <c r="Y19" s="127"/>
      <c r="Z19" s="127"/>
      <c r="AA19" s="127">
        <v>10</v>
      </c>
      <c r="AB19" s="127"/>
    </row>
    <row r="20" spans="1:28" x14ac:dyDescent="0.2">
      <c r="A20" s="127" t="str">
        <f>'PIVOTTABLES-RES'!B236</f>
        <v>Overland Reserve (2 Ovals)</v>
      </c>
      <c r="B20" s="127">
        <f t="shared" si="0"/>
        <v>65</v>
      </c>
      <c r="C20" s="127"/>
      <c r="D20" s="127"/>
      <c r="E20" s="127">
        <v>15</v>
      </c>
      <c r="F20" s="127"/>
      <c r="G20" s="127"/>
      <c r="H20" s="127"/>
      <c r="I20" s="127">
        <v>10</v>
      </c>
      <c r="J20" s="127"/>
      <c r="K20" s="127"/>
      <c r="L20" s="127">
        <v>10</v>
      </c>
      <c r="M20" s="127"/>
      <c r="N20" s="127">
        <v>5</v>
      </c>
      <c r="O20" s="127"/>
      <c r="P20" s="127"/>
      <c r="Q20" s="127">
        <v>5</v>
      </c>
      <c r="R20" s="127"/>
      <c r="S20" s="127"/>
      <c r="T20" s="127"/>
      <c r="U20" s="127">
        <v>10</v>
      </c>
      <c r="V20" s="127"/>
      <c r="W20" s="127"/>
      <c r="X20" s="127">
        <v>5</v>
      </c>
      <c r="Y20" s="127"/>
      <c r="Z20" s="127">
        <v>5</v>
      </c>
      <c r="AA20" s="127"/>
      <c r="AB20" s="127"/>
    </row>
    <row r="21" spans="1:28" x14ac:dyDescent="0.2">
      <c r="A21" s="127" t="str">
        <f>'PIVOTTABLES-RES'!B250</f>
        <v>Strathnaver Reserve</v>
      </c>
      <c r="B21" s="127">
        <f t="shared" si="0"/>
        <v>100</v>
      </c>
      <c r="C21" s="127"/>
      <c r="D21" s="127"/>
      <c r="E21" s="127"/>
      <c r="F21" s="127"/>
      <c r="G21" s="127">
        <v>25</v>
      </c>
      <c r="H21" s="127"/>
      <c r="I21" s="127"/>
      <c r="J21" s="127">
        <v>15</v>
      </c>
      <c r="K21" s="127"/>
      <c r="L21" s="127"/>
      <c r="M21" s="127">
        <v>15</v>
      </c>
      <c r="N21" s="127"/>
      <c r="O21" s="127"/>
      <c r="P21" s="127">
        <v>15</v>
      </c>
      <c r="Q21" s="127">
        <v>5</v>
      </c>
      <c r="R21" s="127"/>
      <c r="S21" s="127"/>
      <c r="T21" s="127"/>
      <c r="U21" s="127">
        <v>10</v>
      </c>
      <c r="V21" s="127"/>
      <c r="W21" s="127"/>
      <c r="X21" s="127">
        <v>5</v>
      </c>
      <c r="Y21" s="127"/>
      <c r="Z21" s="127"/>
      <c r="AA21" s="127">
        <v>10</v>
      </c>
      <c r="AB21" s="127"/>
    </row>
    <row r="22" spans="1:28" x14ac:dyDescent="0.2">
      <c r="A22" s="127" t="str">
        <f>'PIVOTTABLES-RES'!B264</f>
        <v>Walter Reserve</v>
      </c>
      <c r="B22" s="127">
        <f t="shared" si="0"/>
        <v>50</v>
      </c>
      <c r="C22" s="127">
        <v>5</v>
      </c>
      <c r="D22" s="127"/>
      <c r="E22" s="127"/>
      <c r="F22" s="127"/>
      <c r="G22" s="127"/>
      <c r="H22" s="127">
        <v>5</v>
      </c>
      <c r="I22" s="127"/>
      <c r="J22" s="127"/>
      <c r="K22" s="127">
        <v>5</v>
      </c>
      <c r="L22" s="127"/>
      <c r="M22" s="127"/>
      <c r="N22" s="127">
        <v>5</v>
      </c>
      <c r="O22" s="127"/>
      <c r="P22" s="127"/>
      <c r="Q22" s="127">
        <v>5</v>
      </c>
      <c r="R22" s="127"/>
      <c r="S22" s="127"/>
      <c r="T22" s="127"/>
      <c r="U22" s="127"/>
      <c r="V22" s="127">
        <v>15</v>
      </c>
      <c r="W22" s="127">
        <v>0</v>
      </c>
      <c r="X22" s="127"/>
      <c r="Y22" s="127"/>
      <c r="Z22" s="127"/>
      <c r="AA22" s="127">
        <v>10</v>
      </c>
      <c r="AB22" s="127"/>
    </row>
    <row r="23" spans="1:28" x14ac:dyDescent="0.2">
      <c r="A23" s="127">
        <f>'PIVOTTABLES-RES'!B306</f>
        <v>0</v>
      </c>
      <c r="B23" s="127">
        <f t="shared" si="0"/>
        <v>0</v>
      </c>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c r="AA23" s="127"/>
      <c r="AB23" s="127"/>
    </row>
    <row r="24" spans="1:28" x14ac:dyDescent="0.2">
      <c r="A24" s="127" t="str">
        <f>'PIVOTTABLES-RES'!B334</f>
        <v>Boeing Reserve - public access courts</v>
      </c>
      <c r="B24" s="127">
        <f t="shared" si="0"/>
        <v>50</v>
      </c>
      <c r="C24" s="127"/>
      <c r="D24" s="127"/>
      <c r="E24" s="127">
        <v>15</v>
      </c>
      <c r="F24" s="127"/>
      <c r="G24" s="127"/>
      <c r="H24" s="127"/>
      <c r="I24" s="127">
        <v>10</v>
      </c>
      <c r="J24" s="127"/>
      <c r="K24" s="127">
        <v>5</v>
      </c>
      <c r="L24" s="127"/>
      <c r="M24" s="127"/>
      <c r="N24" s="127">
        <v>5</v>
      </c>
      <c r="O24" s="127"/>
      <c r="P24" s="127"/>
      <c r="Q24" s="127">
        <v>5</v>
      </c>
      <c r="R24" s="127"/>
      <c r="S24" s="127"/>
      <c r="T24" s="127">
        <v>5</v>
      </c>
      <c r="U24" s="127"/>
      <c r="V24" s="127"/>
      <c r="W24" s="127">
        <v>0</v>
      </c>
      <c r="X24" s="127"/>
      <c r="Y24" s="127"/>
      <c r="Z24" s="127">
        <v>5</v>
      </c>
      <c r="AA24" s="127"/>
      <c r="AB24" s="127"/>
    </row>
    <row r="25" spans="1:28" x14ac:dyDescent="0.2">
      <c r="A25" s="127" t="str">
        <f>'PIVOTTABLES-RES'!B348</f>
        <v>Debneys Park - public access courts</v>
      </c>
      <c r="B25" s="127">
        <f t="shared" si="0"/>
        <v>50</v>
      </c>
      <c r="C25" s="127"/>
      <c r="D25" s="127"/>
      <c r="E25" s="127">
        <v>15</v>
      </c>
      <c r="F25" s="127"/>
      <c r="G25" s="127"/>
      <c r="H25" s="127"/>
      <c r="I25" s="127">
        <v>10</v>
      </c>
      <c r="J25" s="127"/>
      <c r="K25" s="127">
        <v>5</v>
      </c>
      <c r="L25" s="127"/>
      <c r="M25" s="127"/>
      <c r="N25" s="127">
        <v>5</v>
      </c>
      <c r="O25" s="127"/>
      <c r="P25" s="127"/>
      <c r="Q25" s="127">
        <v>5</v>
      </c>
      <c r="R25" s="127"/>
      <c r="S25" s="127"/>
      <c r="T25" s="127">
        <v>5</v>
      </c>
      <c r="U25" s="127"/>
      <c r="V25" s="127"/>
      <c r="W25" s="127">
        <v>0</v>
      </c>
      <c r="X25" s="127"/>
      <c r="Y25" s="127"/>
      <c r="Z25" s="127">
        <v>5</v>
      </c>
      <c r="AA25" s="127"/>
      <c r="AB25" s="127"/>
    </row>
    <row r="26" spans="1:28" x14ac:dyDescent="0.2">
      <c r="A26" s="127" t="str">
        <f>'PIVOTTABLES-RES'!B362</f>
        <v>Bradshaw St Reserve - public access courts</v>
      </c>
      <c r="B26" s="127">
        <f t="shared" si="0"/>
        <v>50</v>
      </c>
      <c r="C26" s="127"/>
      <c r="D26" s="127"/>
      <c r="E26" s="127">
        <v>15</v>
      </c>
      <c r="F26" s="127"/>
      <c r="G26" s="127"/>
      <c r="H26" s="127"/>
      <c r="I26" s="127">
        <v>10</v>
      </c>
      <c r="J26" s="127"/>
      <c r="K26" s="127">
        <v>5</v>
      </c>
      <c r="L26" s="127"/>
      <c r="M26" s="127"/>
      <c r="N26" s="127">
        <v>5</v>
      </c>
      <c r="O26" s="127"/>
      <c r="P26" s="127"/>
      <c r="Q26" s="127">
        <v>5</v>
      </c>
      <c r="R26" s="127"/>
      <c r="S26" s="127"/>
      <c r="T26" s="127">
        <v>5</v>
      </c>
      <c r="U26" s="127"/>
      <c r="V26" s="127"/>
      <c r="W26" s="127">
        <v>0</v>
      </c>
      <c r="X26" s="127"/>
      <c r="Y26" s="127"/>
      <c r="Z26" s="127">
        <v>5</v>
      </c>
      <c r="AA26" s="127"/>
      <c r="AB26" s="127"/>
    </row>
    <row r="27" spans="1:28" x14ac:dyDescent="0.2">
      <c r="A27" s="127" t="str">
        <f>'PIVOTTABLES-RES'!B376</f>
        <v>Montgomery Park - public access courts</v>
      </c>
      <c r="B27" s="127">
        <f t="shared" si="0"/>
        <v>50</v>
      </c>
      <c r="C27" s="127"/>
      <c r="D27" s="127"/>
      <c r="E27" s="127">
        <v>15</v>
      </c>
      <c r="F27" s="127"/>
      <c r="G27" s="127"/>
      <c r="H27" s="127"/>
      <c r="I27" s="127">
        <v>10</v>
      </c>
      <c r="J27" s="127"/>
      <c r="K27" s="127">
        <v>5</v>
      </c>
      <c r="L27" s="127"/>
      <c r="M27" s="127"/>
      <c r="N27" s="127">
        <v>5</v>
      </c>
      <c r="O27" s="127"/>
      <c r="P27" s="127"/>
      <c r="Q27" s="127">
        <v>5</v>
      </c>
      <c r="R27" s="127"/>
      <c r="S27" s="127"/>
      <c r="T27" s="127">
        <v>5</v>
      </c>
      <c r="U27" s="127"/>
      <c r="V27" s="127"/>
      <c r="W27" s="127">
        <v>0</v>
      </c>
      <c r="X27" s="127"/>
      <c r="Y27" s="127"/>
      <c r="Z27" s="127">
        <v>5</v>
      </c>
      <c r="AA27" s="127"/>
      <c r="AB27" s="127"/>
    </row>
    <row r="28" spans="1:28" x14ac:dyDescent="0.2">
      <c r="A28" s="127" t="str">
        <f>'PIVOTTABLES-RES'!B390</f>
        <v>Moonee Valley Athletics Centre</v>
      </c>
      <c r="B28" s="127">
        <f t="shared" si="0"/>
        <v>40</v>
      </c>
      <c r="C28" s="127"/>
      <c r="D28" s="127">
        <v>10</v>
      </c>
      <c r="E28" s="127"/>
      <c r="F28" s="127"/>
      <c r="G28" s="127"/>
      <c r="H28" s="127">
        <v>5</v>
      </c>
      <c r="I28" s="127"/>
      <c r="J28" s="127"/>
      <c r="K28" s="127">
        <v>5</v>
      </c>
      <c r="L28" s="127"/>
      <c r="M28" s="127"/>
      <c r="N28" s="127">
        <v>5</v>
      </c>
      <c r="O28" s="127"/>
      <c r="P28" s="127"/>
      <c r="Q28" s="127">
        <v>5</v>
      </c>
      <c r="R28" s="127"/>
      <c r="S28" s="127"/>
      <c r="T28" s="127">
        <v>5</v>
      </c>
      <c r="U28" s="127"/>
      <c r="V28" s="127"/>
      <c r="W28" s="127">
        <v>0</v>
      </c>
      <c r="X28" s="127"/>
      <c r="Y28" s="127"/>
      <c r="Z28" s="127">
        <v>5</v>
      </c>
      <c r="AA28" s="127"/>
      <c r="AB28" s="127"/>
    </row>
    <row r="29" spans="1:28" x14ac:dyDescent="0.2">
      <c r="A29" s="127" t="str">
        <f>'PIVOTTABLES-RES'!B404</f>
        <v>Avondale Heights Tennis Club</v>
      </c>
      <c r="B29" s="127">
        <f t="shared" si="0"/>
        <v>50</v>
      </c>
      <c r="C29" s="127"/>
      <c r="D29" s="127"/>
      <c r="E29" s="127">
        <v>15</v>
      </c>
      <c r="F29" s="127"/>
      <c r="G29" s="127"/>
      <c r="H29" s="127"/>
      <c r="I29" s="127">
        <v>10</v>
      </c>
      <c r="J29" s="127"/>
      <c r="K29" s="127">
        <v>5</v>
      </c>
      <c r="L29" s="127"/>
      <c r="M29" s="127"/>
      <c r="N29" s="127">
        <v>5</v>
      </c>
      <c r="O29" s="127"/>
      <c r="P29" s="127"/>
      <c r="Q29" s="127">
        <v>5</v>
      </c>
      <c r="R29" s="127"/>
      <c r="S29" s="127"/>
      <c r="T29" s="127">
        <v>5</v>
      </c>
      <c r="U29" s="127"/>
      <c r="V29" s="127"/>
      <c r="W29" s="127">
        <v>0</v>
      </c>
      <c r="X29" s="127"/>
      <c r="Y29" s="127"/>
      <c r="Z29" s="127">
        <v>5</v>
      </c>
      <c r="AA29" s="127"/>
      <c r="AB29" s="127"/>
    </row>
    <row r="30" spans="1:28" x14ac:dyDescent="0.2">
      <c r="A30" s="127" t="str">
        <f>'PIVOTTABLES-RES'!B418</f>
        <v>Buckley Park Tennis Club</v>
      </c>
      <c r="B30" s="127">
        <f t="shared" si="0"/>
        <v>35</v>
      </c>
      <c r="C30" s="127">
        <v>5</v>
      </c>
      <c r="D30" s="127"/>
      <c r="E30" s="127"/>
      <c r="F30" s="127"/>
      <c r="G30" s="127"/>
      <c r="H30" s="127">
        <v>5</v>
      </c>
      <c r="I30" s="127"/>
      <c r="J30" s="127"/>
      <c r="K30" s="127">
        <v>5</v>
      </c>
      <c r="L30" s="127"/>
      <c r="M30" s="127"/>
      <c r="N30" s="127">
        <v>5</v>
      </c>
      <c r="O30" s="127"/>
      <c r="P30" s="127"/>
      <c r="Q30" s="127">
        <v>5</v>
      </c>
      <c r="R30" s="127"/>
      <c r="S30" s="127"/>
      <c r="T30" s="127">
        <v>5</v>
      </c>
      <c r="U30" s="127"/>
      <c r="V30" s="127"/>
      <c r="W30" s="127">
        <v>0</v>
      </c>
      <c r="X30" s="127"/>
      <c r="Y30" s="127"/>
      <c r="Z30" s="127">
        <v>5</v>
      </c>
      <c r="AA30" s="127"/>
      <c r="AB30" s="127"/>
    </row>
    <row r="31" spans="1:28" x14ac:dyDescent="0.2">
      <c r="A31" s="127" t="str">
        <f>'PIVOTTABLES-RES'!B432</f>
        <v>East Keilor Tennis Club</v>
      </c>
      <c r="B31" s="127">
        <f t="shared" si="0"/>
        <v>35</v>
      </c>
      <c r="C31" s="127">
        <v>5</v>
      </c>
      <c r="D31" s="127"/>
      <c r="E31" s="127"/>
      <c r="F31" s="127"/>
      <c r="G31" s="127"/>
      <c r="H31" s="127">
        <v>5</v>
      </c>
      <c r="I31" s="127"/>
      <c r="J31" s="127"/>
      <c r="K31" s="127">
        <v>5</v>
      </c>
      <c r="L31" s="127"/>
      <c r="M31" s="127"/>
      <c r="N31" s="127">
        <v>5</v>
      </c>
      <c r="O31" s="127"/>
      <c r="P31" s="127"/>
      <c r="Q31" s="127">
        <v>5</v>
      </c>
      <c r="R31" s="127"/>
      <c r="S31" s="127"/>
      <c r="T31" s="127">
        <v>5</v>
      </c>
      <c r="U31" s="127"/>
      <c r="V31" s="127"/>
      <c r="W31" s="127">
        <v>0</v>
      </c>
      <c r="X31" s="127"/>
      <c r="Y31" s="127"/>
      <c r="Z31" s="127">
        <v>5</v>
      </c>
      <c r="AA31" s="127"/>
      <c r="AB31" s="127"/>
    </row>
    <row r="32" spans="1:28" x14ac:dyDescent="0.2">
      <c r="A32" s="127" t="str">
        <f>'PIVOTTABLES-RES'!B446</f>
        <v>Essendon Tennis Club</v>
      </c>
      <c r="B32" s="127">
        <f t="shared" si="0"/>
        <v>40</v>
      </c>
      <c r="C32" s="127"/>
      <c r="D32" s="127">
        <v>10</v>
      </c>
      <c r="E32" s="127"/>
      <c r="F32" s="127"/>
      <c r="G32" s="127"/>
      <c r="H32" s="127">
        <v>5</v>
      </c>
      <c r="I32" s="127"/>
      <c r="J32" s="127"/>
      <c r="K32" s="127">
        <v>5</v>
      </c>
      <c r="L32" s="127"/>
      <c r="M32" s="127"/>
      <c r="N32" s="127">
        <v>5</v>
      </c>
      <c r="O32" s="127"/>
      <c r="P32" s="127"/>
      <c r="Q32" s="127">
        <v>5</v>
      </c>
      <c r="R32" s="127"/>
      <c r="S32" s="127"/>
      <c r="T32" s="127">
        <v>5</v>
      </c>
      <c r="U32" s="127"/>
      <c r="V32" s="127"/>
      <c r="W32" s="127">
        <v>0</v>
      </c>
      <c r="X32" s="127"/>
      <c r="Y32" s="127"/>
      <c r="Z32" s="127">
        <v>5</v>
      </c>
      <c r="AA32" s="127"/>
      <c r="AB32" s="127"/>
    </row>
    <row r="33" spans="1:28" x14ac:dyDescent="0.2">
      <c r="A33" s="127" t="str">
        <f>'PIVOTTABLES-RES'!B460</f>
        <v>Maribynrnong Park Tennis Club</v>
      </c>
      <c r="B33" s="127">
        <f t="shared" si="0"/>
        <v>40</v>
      </c>
      <c r="C33" s="127"/>
      <c r="D33" s="127">
        <v>10</v>
      </c>
      <c r="E33" s="127"/>
      <c r="F33" s="127"/>
      <c r="G33" s="127"/>
      <c r="H33" s="127">
        <v>5</v>
      </c>
      <c r="I33" s="127"/>
      <c r="J33" s="127"/>
      <c r="K33" s="127">
        <v>5</v>
      </c>
      <c r="L33" s="127"/>
      <c r="M33" s="127"/>
      <c r="N33" s="127">
        <v>5</v>
      </c>
      <c r="O33" s="127"/>
      <c r="P33" s="127"/>
      <c r="Q33" s="127">
        <v>5</v>
      </c>
      <c r="R33" s="127"/>
      <c r="S33" s="127"/>
      <c r="T33" s="127">
        <v>5</v>
      </c>
      <c r="U33" s="127"/>
      <c r="V33" s="127"/>
      <c r="W33" s="127">
        <v>0</v>
      </c>
      <c r="X33" s="127"/>
      <c r="Y33" s="127"/>
      <c r="Z33" s="127">
        <v>5</v>
      </c>
      <c r="AA33" s="127"/>
      <c r="AB33" s="127"/>
    </row>
    <row r="34" spans="1:28" x14ac:dyDescent="0.2">
      <c r="A34" s="127" t="str">
        <f>'PIVOTTABLES-RES'!B474</f>
        <v>Strathmore Tennis Club</v>
      </c>
      <c r="B34" s="127">
        <f t="shared" si="0"/>
        <v>45</v>
      </c>
      <c r="C34" s="127"/>
      <c r="D34" s="127"/>
      <c r="E34" s="127">
        <v>15</v>
      </c>
      <c r="F34" s="127"/>
      <c r="G34" s="127"/>
      <c r="H34" s="127">
        <v>5</v>
      </c>
      <c r="I34" s="127"/>
      <c r="J34" s="127"/>
      <c r="K34" s="127">
        <v>5</v>
      </c>
      <c r="L34" s="127"/>
      <c r="M34" s="127"/>
      <c r="N34" s="127">
        <v>5</v>
      </c>
      <c r="O34" s="127"/>
      <c r="P34" s="127"/>
      <c r="Q34" s="127">
        <v>5</v>
      </c>
      <c r="R34" s="127"/>
      <c r="S34" s="127"/>
      <c r="T34" s="127">
        <v>5</v>
      </c>
      <c r="U34" s="127"/>
      <c r="V34" s="127"/>
      <c r="W34" s="127">
        <v>0</v>
      </c>
      <c r="X34" s="127"/>
      <c r="Y34" s="127"/>
      <c r="Z34" s="127">
        <v>5</v>
      </c>
      <c r="AA34" s="127"/>
      <c r="AB34" s="127"/>
    </row>
    <row r="35" spans="1:28" x14ac:dyDescent="0.2">
      <c r="A35" s="127" t="str">
        <f>'PIVOTTABLES-RES'!B488</f>
        <v>Airport West Tennis Club</v>
      </c>
      <c r="B35" s="127">
        <f t="shared" si="0"/>
        <v>80</v>
      </c>
      <c r="C35" s="127"/>
      <c r="D35" s="127"/>
      <c r="E35" s="127"/>
      <c r="F35" s="127">
        <v>20</v>
      </c>
      <c r="G35" s="127"/>
      <c r="H35" s="127"/>
      <c r="I35" s="127"/>
      <c r="J35" s="127">
        <v>15</v>
      </c>
      <c r="K35" s="127">
        <v>5</v>
      </c>
      <c r="L35" s="127"/>
      <c r="M35" s="127"/>
      <c r="N35" s="127"/>
      <c r="O35" s="127"/>
      <c r="P35" s="127">
        <v>15</v>
      </c>
      <c r="Q35" s="127"/>
      <c r="R35" s="127">
        <v>5</v>
      </c>
      <c r="S35" s="127"/>
      <c r="T35" s="127">
        <v>5</v>
      </c>
      <c r="U35" s="127"/>
      <c r="V35" s="127"/>
      <c r="W35" s="127">
        <v>0</v>
      </c>
      <c r="X35" s="127"/>
      <c r="Y35" s="127"/>
      <c r="Z35" s="127"/>
      <c r="AA35" s="127"/>
      <c r="AB35" s="127">
        <v>15</v>
      </c>
    </row>
    <row r="36" spans="1:28" x14ac:dyDescent="0.2">
      <c r="A36" s="127">
        <f>'PIVOTTABLES-RES'!B502</f>
        <v>0</v>
      </c>
      <c r="B36" s="127">
        <f t="shared" si="0"/>
        <v>0</v>
      </c>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row>
    <row r="37" spans="1:28" x14ac:dyDescent="0.2">
      <c r="A37" s="127" t="str">
        <f>'PIVOTTABLES-RES'!B516</f>
        <v>Aberfeldie Bowls Club</v>
      </c>
      <c r="B37" s="127">
        <f>SUM(C37:AB37)</f>
        <v>0</v>
      </c>
      <c r="C37" s="127" t="s">
        <v>509</v>
      </c>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row>
    <row r="38" spans="1:28" x14ac:dyDescent="0.2">
      <c r="A38" s="127" t="str">
        <f>'PIVOTTABLES-RES'!B530</f>
        <v>Buckley Park Bowls Club</v>
      </c>
      <c r="B38" s="127">
        <f t="shared" si="0"/>
        <v>50</v>
      </c>
      <c r="C38" s="127"/>
      <c r="D38" s="127"/>
      <c r="E38" s="127">
        <v>15</v>
      </c>
      <c r="F38" s="127"/>
      <c r="G38" s="127"/>
      <c r="H38" s="127"/>
      <c r="I38" s="127">
        <v>10</v>
      </c>
      <c r="J38" s="127"/>
      <c r="K38" s="127">
        <v>5</v>
      </c>
      <c r="L38" s="127"/>
      <c r="M38" s="127"/>
      <c r="N38" s="127">
        <v>5</v>
      </c>
      <c r="O38" s="127"/>
      <c r="P38" s="127"/>
      <c r="Q38" s="127">
        <v>5</v>
      </c>
      <c r="R38" s="127"/>
      <c r="S38" s="127"/>
      <c r="T38" s="127">
        <v>5</v>
      </c>
      <c r="U38" s="127"/>
      <c r="V38" s="127"/>
      <c r="W38" s="127">
        <v>0</v>
      </c>
      <c r="X38" s="127"/>
      <c r="Y38" s="127"/>
      <c r="Z38" s="127">
        <v>5</v>
      </c>
      <c r="AA38" s="127"/>
      <c r="AB38" s="127"/>
    </row>
    <row r="39" spans="1:28" x14ac:dyDescent="0.2">
      <c r="A39" s="127" t="str">
        <f>'PIVOTTABLES-RES'!B544</f>
        <v>Clifton Park Bowling Club</v>
      </c>
      <c r="B39" s="127">
        <f t="shared" si="0"/>
        <v>45</v>
      </c>
      <c r="C39" s="127"/>
      <c r="D39" s="127"/>
      <c r="E39" s="127">
        <v>15</v>
      </c>
      <c r="F39" s="127"/>
      <c r="G39" s="127"/>
      <c r="H39" s="127">
        <v>5</v>
      </c>
      <c r="I39" s="127"/>
      <c r="J39" s="127"/>
      <c r="K39" s="127">
        <v>5</v>
      </c>
      <c r="L39" s="127"/>
      <c r="M39" s="127"/>
      <c r="N39" s="127">
        <v>5</v>
      </c>
      <c r="O39" s="127"/>
      <c r="P39" s="127"/>
      <c r="Q39" s="127">
        <v>5</v>
      </c>
      <c r="R39" s="127"/>
      <c r="S39" s="127"/>
      <c r="T39" s="127">
        <v>5</v>
      </c>
      <c r="U39" s="127"/>
      <c r="V39" s="127"/>
      <c r="W39" s="127">
        <v>0</v>
      </c>
      <c r="X39" s="127"/>
      <c r="Y39" s="127"/>
      <c r="Z39" s="127">
        <v>5</v>
      </c>
      <c r="AA39" s="127"/>
      <c r="AB39" s="127"/>
    </row>
    <row r="40" spans="1:28" x14ac:dyDescent="0.2">
      <c r="A40" s="127" t="str">
        <f>'PIVOTTABLES-RES'!B558</f>
        <v>Doutta Galla Bowls Club</v>
      </c>
      <c r="B40" s="127">
        <f t="shared" si="0"/>
        <v>50</v>
      </c>
      <c r="C40" s="127"/>
      <c r="D40" s="127"/>
      <c r="E40" s="127">
        <v>15</v>
      </c>
      <c r="F40" s="127"/>
      <c r="G40" s="127"/>
      <c r="H40" s="127"/>
      <c r="I40" s="127">
        <v>10</v>
      </c>
      <c r="J40" s="127"/>
      <c r="K40" s="127">
        <v>5</v>
      </c>
      <c r="L40" s="127"/>
      <c r="M40" s="127"/>
      <c r="N40" s="127">
        <v>5</v>
      </c>
      <c r="O40" s="127"/>
      <c r="P40" s="127"/>
      <c r="Q40" s="127">
        <v>5</v>
      </c>
      <c r="R40" s="127"/>
      <c r="S40" s="127"/>
      <c r="T40" s="127">
        <v>5</v>
      </c>
      <c r="U40" s="127"/>
      <c r="V40" s="127"/>
      <c r="W40" s="127">
        <v>0</v>
      </c>
      <c r="X40" s="127"/>
      <c r="Y40" s="127"/>
      <c r="Z40" s="127">
        <v>5</v>
      </c>
      <c r="AA40" s="127"/>
      <c r="AB40" s="127"/>
    </row>
    <row r="41" spans="1:28" x14ac:dyDescent="0.2">
      <c r="A41" s="127" t="str">
        <f>'PIVOTTABLES-RES'!B572</f>
        <v>Essendon Bowls Club</v>
      </c>
      <c r="B41" s="127">
        <f t="shared" si="0"/>
        <v>45</v>
      </c>
      <c r="C41" s="127"/>
      <c r="D41" s="127"/>
      <c r="E41" s="127">
        <v>15</v>
      </c>
      <c r="F41" s="127"/>
      <c r="G41" s="127"/>
      <c r="H41" s="127">
        <v>5</v>
      </c>
      <c r="I41" s="127"/>
      <c r="J41" s="127"/>
      <c r="K41" s="127">
        <v>5</v>
      </c>
      <c r="L41" s="127"/>
      <c r="M41" s="127"/>
      <c r="N41" s="127">
        <v>5</v>
      </c>
      <c r="O41" s="127"/>
      <c r="P41" s="127"/>
      <c r="Q41" s="127">
        <v>5</v>
      </c>
      <c r="R41" s="127"/>
      <c r="S41" s="127"/>
      <c r="T41" s="127">
        <v>5</v>
      </c>
      <c r="U41" s="127"/>
      <c r="V41" s="127"/>
      <c r="W41" s="127">
        <v>0</v>
      </c>
      <c r="X41" s="127"/>
      <c r="Y41" s="127"/>
      <c r="Z41" s="127">
        <v>5</v>
      </c>
      <c r="AA41" s="127"/>
      <c r="AB41" s="127"/>
    </row>
    <row r="42" spans="1:28" x14ac:dyDescent="0.2">
      <c r="A42" s="127" t="str">
        <f>'PIVOTTABLES-RES'!B586</f>
        <v>Maribyrnong Park Bowls Club</v>
      </c>
      <c r="B42" s="127">
        <f t="shared" si="0"/>
        <v>50</v>
      </c>
      <c r="C42" s="127"/>
      <c r="D42" s="127"/>
      <c r="E42" s="127">
        <v>15</v>
      </c>
      <c r="F42" s="127"/>
      <c r="G42" s="127"/>
      <c r="H42" s="127"/>
      <c r="I42" s="127">
        <v>10</v>
      </c>
      <c r="J42" s="127"/>
      <c r="K42" s="127">
        <v>5</v>
      </c>
      <c r="L42" s="127"/>
      <c r="M42" s="127"/>
      <c r="N42" s="127">
        <v>5</v>
      </c>
      <c r="O42" s="127"/>
      <c r="P42" s="127"/>
      <c r="Q42" s="127">
        <v>5</v>
      </c>
      <c r="R42" s="127"/>
      <c r="S42" s="127"/>
      <c r="T42" s="127">
        <v>5</v>
      </c>
      <c r="U42" s="127"/>
      <c r="V42" s="127"/>
      <c r="W42" s="127">
        <v>0</v>
      </c>
      <c r="X42" s="127"/>
      <c r="Y42" s="127"/>
      <c r="Z42" s="127">
        <v>5</v>
      </c>
      <c r="AA42" s="127"/>
      <c r="AB42" s="127"/>
    </row>
    <row r="43" spans="1:28" x14ac:dyDescent="0.2">
      <c r="A43" s="127" t="str">
        <f>'PIVOTTABLES-RES'!B600</f>
        <v>Strathmore Bowls Club</v>
      </c>
      <c r="B43" s="127">
        <f t="shared" si="0"/>
        <v>40</v>
      </c>
      <c r="C43" s="127"/>
      <c r="D43" s="127">
        <v>10</v>
      </c>
      <c r="E43" s="127"/>
      <c r="F43" s="127"/>
      <c r="G43" s="127"/>
      <c r="H43" s="127">
        <v>5</v>
      </c>
      <c r="I43" s="127"/>
      <c r="J43" s="127"/>
      <c r="K43" s="127">
        <v>5</v>
      </c>
      <c r="L43" s="127"/>
      <c r="M43" s="127"/>
      <c r="N43" s="127">
        <v>5</v>
      </c>
      <c r="O43" s="127"/>
      <c r="P43" s="127"/>
      <c r="Q43" s="127">
        <v>5</v>
      </c>
      <c r="R43" s="127"/>
      <c r="S43" s="127"/>
      <c r="T43" s="127">
        <v>5</v>
      </c>
      <c r="U43" s="127"/>
      <c r="V43" s="127"/>
      <c r="W43" s="127">
        <v>0</v>
      </c>
      <c r="X43" s="127"/>
      <c r="Y43" s="127"/>
      <c r="Z43" s="127">
        <v>5</v>
      </c>
      <c r="AA43" s="127"/>
      <c r="AB43" s="127"/>
    </row>
    <row r="44" spans="1:28" x14ac:dyDescent="0.2">
      <c r="A44" s="127" t="str">
        <f>'PIVOTTABLES-RES'!B614</f>
        <v>Moonee Ponds Bowls Club</v>
      </c>
      <c r="B44" s="127">
        <f t="shared" si="0"/>
        <v>45</v>
      </c>
      <c r="C44" s="127"/>
      <c r="D44" s="127">
        <v>10</v>
      </c>
      <c r="E44" s="127"/>
      <c r="F44" s="127"/>
      <c r="G44" s="127"/>
      <c r="H44" s="127"/>
      <c r="I44" s="127">
        <v>10</v>
      </c>
      <c r="J44" s="127"/>
      <c r="K44" s="127">
        <v>5</v>
      </c>
      <c r="L44" s="127"/>
      <c r="M44" s="127"/>
      <c r="N44" s="127">
        <v>5</v>
      </c>
      <c r="O44" s="127"/>
      <c r="P44" s="127"/>
      <c r="Q44" s="127">
        <v>5</v>
      </c>
      <c r="R44" s="127"/>
      <c r="S44" s="127"/>
      <c r="T44" s="127">
        <v>5</v>
      </c>
      <c r="U44" s="127"/>
      <c r="V44" s="127"/>
      <c r="W44" s="127">
        <v>0</v>
      </c>
      <c r="X44" s="127"/>
      <c r="Y44" s="127"/>
      <c r="Z44" s="127">
        <v>5</v>
      </c>
      <c r="AA44" s="127"/>
      <c r="AB44" s="127"/>
    </row>
    <row r="45" spans="1:28" x14ac:dyDescent="0.2">
      <c r="A45" s="127" t="str">
        <f>'PIVOTTABLES-RES'!B628</f>
        <v>Moonee Valley Bowls Club</v>
      </c>
      <c r="B45" s="127">
        <f t="shared" si="0"/>
        <v>50</v>
      </c>
      <c r="C45" s="127"/>
      <c r="D45" s="127"/>
      <c r="E45" s="127">
        <v>15</v>
      </c>
      <c r="F45" s="127"/>
      <c r="G45" s="127"/>
      <c r="H45" s="127"/>
      <c r="I45" s="127">
        <v>10</v>
      </c>
      <c r="J45" s="127"/>
      <c r="K45" s="127">
        <v>5</v>
      </c>
      <c r="L45" s="127"/>
      <c r="M45" s="127"/>
      <c r="N45" s="127">
        <v>5</v>
      </c>
      <c r="O45" s="127"/>
      <c r="P45" s="127"/>
      <c r="Q45" s="127">
        <v>5</v>
      </c>
      <c r="R45" s="127"/>
      <c r="S45" s="127"/>
      <c r="T45" s="127">
        <v>5</v>
      </c>
      <c r="U45" s="127"/>
      <c r="V45" s="127"/>
      <c r="W45" s="127">
        <v>0</v>
      </c>
      <c r="X45" s="127"/>
      <c r="Y45" s="127"/>
      <c r="Z45" s="127">
        <v>5</v>
      </c>
      <c r="AA45" s="127"/>
      <c r="AB45" s="127"/>
    </row>
    <row r="46" spans="1:28" x14ac:dyDescent="0.2">
      <c r="A46" s="127" t="str">
        <f>'PIVOTTABLES-RES'!B642</f>
        <v>Ascot Vale Trugo Club</v>
      </c>
      <c r="B46" s="127">
        <f t="shared" si="0"/>
        <v>80</v>
      </c>
      <c r="C46" s="127"/>
      <c r="D46" s="127"/>
      <c r="E46" s="127"/>
      <c r="F46" s="127">
        <v>20</v>
      </c>
      <c r="G46" s="127"/>
      <c r="H46" s="127"/>
      <c r="I46" s="127"/>
      <c r="J46" s="127">
        <v>15</v>
      </c>
      <c r="K46" s="127"/>
      <c r="L46" s="127"/>
      <c r="M46" s="127">
        <v>15</v>
      </c>
      <c r="N46" s="127"/>
      <c r="O46" s="127">
        <v>10</v>
      </c>
      <c r="P46" s="127"/>
      <c r="Q46" s="127">
        <v>5</v>
      </c>
      <c r="R46" s="127"/>
      <c r="S46" s="127"/>
      <c r="T46" s="127">
        <v>5</v>
      </c>
      <c r="U46" s="127"/>
      <c r="V46" s="127"/>
      <c r="W46" s="127">
        <v>0</v>
      </c>
      <c r="X46" s="127"/>
      <c r="Y46" s="127"/>
      <c r="Z46" s="127"/>
      <c r="AA46" s="127">
        <v>10</v>
      </c>
      <c r="AB46" s="127"/>
    </row>
    <row r="47" spans="1:28" x14ac:dyDescent="0.2">
      <c r="A47" s="127" t="str">
        <f>'PIVOTTABLES-RES'!B656</f>
        <v>Essendon Hockey Club</v>
      </c>
      <c r="B47" s="127">
        <f t="shared" si="0"/>
        <v>45</v>
      </c>
      <c r="C47" s="127"/>
      <c r="D47" s="127">
        <v>10</v>
      </c>
      <c r="E47" s="127"/>
      <c r="F47" s="127"/>
      <c r="G47" s="127"/>
      <c r="H47" s="127"/>
      <c r="I47" s="127">
        <v>10</v>
      </c>
      <c r="J47" s="127"/>
      <c r="K47" s="127">
        <v>5</v>
      </c>
      <c r="L47" s="127"/>
      <c r="M47" s="127"/>
      <c r="N47" s="127">
        <v>5</v>
      </c>
      <c r="O47" s="127"/>
      <c r="P47" s="127"/>
      <c r="Q47" s="127">
        <v>5</v>
      </c>
      <c r="R47" s="127"/>
      <c r="S47" s="127"/>
      <c r="T47" s="127">
        <v>5</v>
      </c>
      <c r="U47" s="127"/>
      <c r="V47" s="127"/>
      <c r="W47" s="127">
        <v>0</v>
      </c>
      <c r="X47" s="127"/>
      <c r="Y47" s="127"/>
      <c r="Z47" s="127">
        <v>5</v>
      </c>
      <c r="AA47" s="127"/>
      <c r="AB47" s="127"/>
    </row>
    <row r="48" spans="1:28" x14ac:dyDescent="0.2">
      <c r="A48" s="127" t="str">
        <f>'PIVOTTABLES-RES'!B670</f>
        <v>Essendon Rowing Club</v>
      </c>
      <c r="B48" s="127">
        <f t="shared" si="0"/>
        <v>0</v>
      </c>
      <c r="C48" s="127" t="s">
        <v>510</v>
      </c>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row>
    <row r="49" spans="1:28" x14ac:dyDescent="0.2">
      <c r="A49" s="127" t="str">
        <f>'PIVOTTABLES-RES'!B684</f>
        <v>Essendon Croquet Club</v>
      </c>
      <c r="B49" s="127">
        <f t="shared" si="0"/>
        <v>40</v>
      </c>
      <c r="C49" s="127"/>
      <c r="D49" s="127">
        <v>10</v>
      </c>
      <c r="E49" s="127"/>
      <c r="F49" s="127"/>
      <c r="G49" s="127"/>
      <c r="H49" s="127"/>
      <c r="I49" s="127">
        <v>10</v>
      </c>
      <c r="J49" s="127"/>
      <c r="K49" s="127">
        <v>5</v>
      </c>
      <c r="L49" s="127"/>
      <c r="M49" s="127"/>
      <c r="N49" s="127">
        <v>5</v>
      </c>
      <c r="O49" s="127"/>
      <c r="P49" s="127"/>
      <c r="Q49" s="127">
        <v>5</v>
      </c>
      <c r="R49" s="127"/>
      <c r="S49" s="127"/>
      <c r="T49" s="127">
        <v>5</v>
      </c>
      <c r="U49" s="127"/>
      <c r="V49" s="127"/>
      <c r="W49" s="127">
        <v>0</v>
      </c>
      <c r="X49" s="127"/>
      <c r="Y49" s="127"/>
      <c r="Z49" s="127"/>
      <c r="AA49" s="127"/>
      <c r="AB49" s="127"/>
    </row>
    <row r="50" spans="1:28" x14ac:dyDescent="0.2">
      <c r="A50" s="127" t="str">
        <f>'PIVOTTABLES-RES'!B698</f>
        <v>Essendon Canoe Club</v>
      </c>
      <c r="B50" s="127">
        <f t="shared" si="0"/>
        <v>0</v>
      </c>
      <c r="C50" s="127" t="s">
        <v>510</v>
      </c>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row>
    <row r="51" spans="1:28" x14ac:dyDescent="0.2">
      <c r="A51" s="127" t="str">
        <f>'PIVOTTABLES-RES'!B712</f>
        <v>Essendon Fish Protection and Angling Club</v>
      </c>
      <c r="B51" s="127">
        <f t="shared" si="0"/>
        <v>0</v>
      </c>
      <c r="C51" s="127" t="s">
        <v>510</v>
      </c>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row>
  </sheetData>
  <mergeCells count="14">
    <mergeCell ref="Z2:AB2"/>
    <mergeCell ref="W3:Y3"/>
    <mergeCell ref="C3:G3"/>
    <mergeCell ref="H3:J3"/>
    <mergeCell ref="K3:M3"/>
    <mergeCell ref="N3:P3"/>
    <mergeCell ref="Q3:S3"/>
    <mergeCell ref="T3:V3"/>
    <mergeCell ref="Z3:AB3"/>
    <mergeCell ref="A2:A4"/>
    <mergeCell ref="B2:B4"/>
    <mergeCell ref="C2:G2"/>
    <mergeCell ref="H2:M2"/>
    <mergeCell ref="N2:Y2"/>
  </mergeCells>
  <pageMargins left="0.75" right="0.75" top="1" bottom="1" header="0.5" footer="0.5"/>
  <pageSetup paperSize="9" orientation="portrait" horizontalDpi="4294967292" verticalDpi="4294967292"/>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9"/>
  <sheetViews>
    <sheetView topLeftCell="A4" zoomScale="125" zoomScaleNormal="125" workbookViewId="0">
      <selection activeCell="C24" sqref="C24"/>
    </sheetView>
  </sheetViews>
  <sheetFormatPr defaultColWidth="8.7109375" defaultRowHeight="12.75" x14ac:dyDescent="0.2"/>
  <cols>
    <col min="3" max="3" width="59.42578125" customWidth="1"/>
    <col min="4" max="4" width="14.42578125" bestFit="1" customWidth="1"/>
    <col min="11" max="11" width="48" customWidth="1"/>
  </cols>
  <sheetData>
    <row r="1" spans="2:11" ht="34.5" customHeight="1" thickBot="1" x14ac:dyDescent="0.3">
      <c r="B1" s="181" t="s">
        <v>46</v>
      </c>
      <c r="C1" s="182"/>
      <c r="D1" s="183"/>
      <c r="E1" s="158" t="str">
        <f>'SUMMARY PIVOT TABLES-PAVS'!Q1</f>
        <v>RENEWAL WORKS</v>
      </c>
      <c r="F1" s="158">
        <f>'SUMMARY PIVOT TABLES-PAVS'!R1</f>
        <v>0</v>
      </c>
      <c r="G1" s="158">
        <f>'SUMMARY PIVOT TABLES-PAVS'!S1</f>
        <v>0</v>
      </c>
      <c r="H1" s="179" t="str">
        <f>'SUMMARY PIVOT TABLES-PAVS'!T1</f>
        <v>UPGRADE WORKS</v>
      </c>
      <c r="I1" s="158">
        <f>'SUMMARY PIVOT TABLES-PAVS'!U1</f>
        <v>0</v>
      </c>
      <c r="J1" s="180">
        <f>'SUMMARY PIVOT TABLES-PAVS'!V1</f>
        <v>0</v>
      </c>
      <c r="K1" s="184" t="str">
        <f>'SUMMARY PIVOT TABLES-PAVS'!W1</f>
        <v>COMMENTS</v>
      </c>
    </row>
    <row r="2" spans="2:11" ht="13.5" thickBot="1" x14ac:dyDescent="0.25">
      <c r="B2" s="96" t="str">
        <f>'SUMMARY PIVOT TABLES-PAVS'!D2</f>
        <v>Priority</v>
      </c>
      <c r="C2" s="95" t="str">
        <f>'SUMMARY PIVOT TABLES-PAVS'!B2</f>
        <v>Name</v>
      </c>
      <c r="D2" s="96" t="str">
        <f>'SUMMARY PIVOT TABLES-PAVS'!C2</f>
        <v>Type</v>
      </c>
      <c r="E2" s="96" t="str">
        <f>'SUMMARY PIVOT TABLES-PAVS'!Q2</f>
        <v>High</v>
      </c>
      <c r="F2" s="96" t="str">
        <f>'SUMMARY PIVOT TABLES-PAVS'!R2</f>
        <v>Medium</v>
      </c>
      <c r="G2" s="96" t="str">
        <f>'SUMMARY PIVOT TABLES-PAVS'!S2</f>
        <v>Low</v>
      </c>
      <c r="H2" s="96" t="str">
        <f>'SUMMARY PIVOT TABLES-PAVS'!T2</f>
        <v>High</v>
      </c>
      <c r="I2" s="96" t="str">
        <f>'SUMMARY PIVOT TABLES-PAVS'!U2</f>
        <v>Medium</v>
      </c>
      <c r="J2" s="96" t="str">
        <f>'SUMMARY PIVOT TABLES-PAVS'!V2</f>
        <v>Low</v>
      </c>
      <c r="K2" s="185"/>
    </row>
    <row r="3" spans="2:11" x14ac:dyDescent="0.2">
      <c r="B3" s="102"/>
      <c r="C3" s="97" t="str">
        <f>'SUMMARY PIVOT TABLES-PAVS'!B8</f>
        <v>Canning Pavilion</v>
      </c>
      <c r="D3" s="98" t="str">
        <f>'SUMMARY PIVOT TABLES-PAVS'!C8</f>
        <v xml:space="preserve">Pavilion Grade: </v>
      </c>
      <c r="E3" s="73">
        <f>'SUMMARY PIVOT TABLES-PAVS'!Q8</f>
        <v>0</v>
      </c>
      <c r="F3" s="73">
        <f>'SUMMARY PIVOT TABLES-PAVS'!R8</f>
        <v>0</v>
      </c>
      <c r="G3" s="73">
        <f>'SUMMARY PIVOT TABLES-PAVS'!S8</f>
        <v>0</v>
      </c>
      <c r="H3" s="82">
        <f>'SUMMARY PIVOT TABLES-PAVS'!T8</f>
        <v>0</v>
      </c>
      <c r="I3" s="82">
        <f>'SUMMARY PIVOT TABLES-PAVS'!U8</f>
        <v>0</v>
      </c>
      <c r="J3" s="82">
        <f>'SUMMARY PIVOT TABLES-PAVS'!V8</f>
        <v>5000</v>
      </c>
      <c r="K3" s="91"/>
    </row>
    <row r="4" spans="2:11" x14ac:dyDescent="0.2">
      <c r="B4" s="103"/>
      <c r="C4" s="99" t="str">
        <f>'SUMMARY PIVOT TABLES-PAVS'!B9</f>
        <v>Clifton Park Pavilion</v>
      </c>
      <c r="D4" s="90" t="str">
        <f>'SUMMARY PIVOT TABLES-PAVS'!C9</f>
        <v xml:space="preserve">Pavilion Grade: </v>
      </c>
      <c r="E4" s="56">
        <f>'SUMMARY PIVOT TABLES-PAVS'!Q9</f>
        <v>0</v>
      </c>
      <c r="F4" s="56">
        <f>'SUMMARY PIVOT TABLES-PAVS'!R9</f>
        <v>0</v>
      </c>
      <c r="G4" s="56">
        <f>'SUMMARY PIVOT TABLES-PAVS'!S9</f>
        <v>20000</v>
      </c>
      <c r="H4" s="82">
        <f>'SUMMARY PIVOT TABLES-PAVS'!T9</f>
        <v>0</v>
      </c>
      <c r="I4" s="82">
        <f>'SUMMARY PIVOT TABLES-PAVS'!U9</f>
        <v>0</v>
      </c>
      <c r="J4" s="82">
        <f>'SUMMARY PIVOT TABLES-PAVS'!V9</f>
        <v>275000</v>
      </c>
      <c r="K4" s="91"/>
    </row>
    <row r="5" spans="2:11" x14ac:dyDescent="0.2">
      <c r="B5" s="103"/>
      <c r="C5" s="99" t="str">
        <f>'SUMMARY PIVOT TABLES-PAVS'!B12</f>
        <v>Doutta Pavilion Old Pavilion</v>
      </c>
      <c r="D5" s="90" t="str">
        <f>'SUMMARY PIVOT TABLES-PAVS'!C12</f>
        <v>Pavilion Grade:</v>
      </c>
      <c r="E5" s="56">
        <f>'SUMMARY PIVOT TABLES-PAVS'!Q12</f>
        <v>0</v>
      </c>
      <c r="F5" s="56">
        <f>'SUMMARY PIVOT TABLES-PAVS'!R12</f>
        <v>50000</v>
      </c>
      <c r="G5" s="56">
        <f>'SUMMARY PIVOT TABLES-PAVS'!S12</f>
        <v>0</v>
      </c>
      <c r="H5" s="82">
        <f>'SUMMARY PIVOT TABLES-PAVS'!T12</f>
        <v>0</v>
      </c>
      <c r="I5" s="82">
        <f>'SUMMARY PIVOT TABLES-PAVS'!U12</f>
        <v>180000</v>
      </c>
      <c r="J5" s="82">
        <f>'SUMMARY PIVOT TABLES-PAVS'!V12</f>
        <v>435000</v>
      </c>
      <c r="K5" s="91">
        <f>'SUMMARY PIVOT TABLES-PAVS'!W12</f>
        <v>0</v>
      </c>
    </row>
    <row r="6" spans="2:11" x14ac:dyDescent="0.2">
      <c r="B6" s="103"/>
      <c r="C6" s="99" t="str">
        <f>'SUMMARY PIVOT TABLES-PAVS'!B34</f>
        <v>East Keilor Tennis Club</v>
      </c>
      <c r="D6" s="90" t="str">
        <f>'SUMMARY PIVOT TABLES-PAVS'!C34</f>
        <v>Pavilion Grade:</v>
      </c>
      <c r="E6" s="56">
        <f>'SUMMARY PIVOT TABLES-PAVS'!Q34</f>
        <v>0</v>
      </c>
      <c r="F6" s="56">
        <f>'SUMMARY PIVOT TABLES-PAVS'!R34</f>
        <v>15000</v>
      </c>
      <c r="G6" s="56">
        <f>'SUMMARY PIVOT TABLES-PAVS'!S34</f>
        <v>0</v>
      </c>
      <c r="H6" s="82">
        <f>'SUMMARY PIVOT TABLES-PAVS'!T34</f>
        <v>0</v>
      </c>
      <c r="I6" s="82">
        <f>'SUMMARY PIVOT TABLES-PAVS'!U34</f>
        <v>0</v>
      </c>
      <c r="J6" s="82">
        <f>'SUMMARY PIVOT TABLES-PAVS'!V34</f>
        <v>40000</v>
      </c>
      <c r="K6" s="91">
        <f>'SUMMARY PIVOT TABLES-PAVS'!W34</f>
        <v>0</v>
      </c>
    </row>
    <row r="7" spans="2:11" x14ac:dyDescent="0.2">
      <c r="B7" s="103"/>
      <c r="C7" s="99" t="str">
        <f>'SUMMARY PIVOT TABLES-PAVS'!B13</f>
        <v>Doyle Pavilion</v>
      </c>
      <c r="D7" s="90" t="str">
        <f>'SUMMARY PIVOT TABLES-PAVS'!C13</f>
        <v>Pavilion Grade:</v>
      </c>
      <c r="E7" s="56">
        <f>'SUMMARY PIVOT TABLES-PAVS'!Q13</f>
        <v>0</v>
      </c>
      <c r="F7" s="56">
        <f>'SUMMARY PIVOT TABLES-PAVS'!R13</f>
        <v>0</v>
      </c>
      <c r="G7" s="56">
        <f>'SUMMARY PIVOT TABLES-PAVS'!S13</f>
        <v>45000</v>
      </c>
      <c r="H7" s="82">
        <f>'SUMMARY PIVOT TABLES-PAVS'!T13</f>
        <v>200000</v>
      </c>
      <c r="I7" s="82">
        <f>'SUMMARY PIVOT TABLES-PAVS'!U13</f>
        <v>275000</v>
      </c>
      <c r="J7" s="82">
        <f>'SUMMARY PIVOT TABLES-PAVS'!V13</f>
        <v>95000</v>
      </c>
      <c r="K7" s="91">
        <f>'SUMMARY PIVOT TABLES-PAVS'!W13</f>
        <v>0</v>
      </c>
    </row>
    <row r="8" spans="2:11" x14ac:dyDescent="0.2">
      <c r="B8" s="103"/>
      <c r="C8" s="99" t="str">
        <f>'SUMMARY PIVOT TABLES-PAVS'!B10</f>
        <v>Cross Keys Pavilion</v>
      </c>
      <c r="D8" s="90" t="str">
        <f>'SUMMARY PIVOT TABLES-PAVS'!C10</f>
        <v>Pavilion Grade:</v>
      </c>
      <c r="E8" s="56">
        <f>'SUMMARY PIVOT TABLES-PAVS'!Q10</f>
        <v>0</v>
      </c>
      <c r="F8" s="56">
        <f>'SUMMARY PIVOT TABLES-PAVS'!R10</f>
        <v>0</v>
      </c>
      <c r="G8" s="56">
        <f>'SUMMARY PIVOT TABLES-PAVS'!S10</f>
        <v>0</v>
      </c>
      <c r="H8" s="82">
        <f>'SUMMARY PIVOT TABLES-PAVS'!T10</f>
        <v>1123000</v>
      </c>
      <c r="I8" s="82">
        <f>'SUMMARY PIVOT TABLES-PAVS'!U10</f>
        <v>0</v>
      </c>
      <c r="J8" s="82">
        <f>'SUMMARY PIVOT TABLES-PAVS'!V10</f>
        <v>0</v>
      </c>
      <c r="K8" s="91">
        <f>'SUMMARY PIVOT TABLES-PAVS'!W10</f>
        <v>0</v>
      </c>
    </row>
    <row r="9" spans="2:11" x14ac:dyDescent="0.2">
      <c r="B9" s="103"/>
      <c r="C9" s="99" t="str">
        <f>'SUMMARY PIVOT TABLES-PAVS'!B24</f>
        <v>Ormond Park Pavilion (football)</v>
      </c>
      <c r="D9" s="90" t="str">
        <f>'SUMMARY PIVOT TABLES-PAVS'!C24</f>
        <v>Pavilion Grade:</v>
      </c>
      <c r="E9" s="56">
        <f>'SUMMARY PIVOT TABLES-PAVS'!Q24</f>
        <v>0</v>
      </c>
      <c r="F9" s="56">
        <f>'SUMMARY PIVOT TABLES-PAVS'!R24</f>
        <v>50000</v>
      </c>
      <c r="G9" s="56">
        <f>'SUMMARY PIVOT TABLES-PAVS'!S24</f>
        <v>0</v>
      </c>
      <c r="H9" s="82">
        <f>'SUMMARY PIVOT TABLES-PAVS'!T24</f>
        <v>0</v>
      </c>
      <c r="I9" s="82">
        <f>'SUMMARY PIVOT TABLES-PAVS'!U24</f>
        <v>1055000</v>
      </c>
      <c r="J9" s="82">
        <f>'SUMMARY PIVOT TABLES-PAVS'!V24</f>
        <v>80000</v>
      </c>
      <c r="K9" s="91">
        <f>'SUMMARY PIVOT TABLES-PAVS'!W24</f>
        <v>0</v>
      </c>
    </row>
    <row r="10" spans="2:11" x14ac:dyDescent="0.2">
      <c r="B10" s="103"/>
      <c r="C10" s="99" t="str">
        <f>'SUMMARY PIVOT TABLES-PAVS'!B25</f>
        <v>Ormond Park Pavilion (soccer)</v>
      </c>
      <c r="D10" s="90" t="str">
        <f>'SUMMARY PIVOT TABLES-PAVS'!C25</f>
        <v>Pavilion Grade:</v>
      </c>
      <c r="E10" s="56">
        <f>'SUMMARY PIVOT TABLES-PAVS'!Q25</f>
        <v>0</v>
      </c>
      <c r="F10" s="56">
        <f>'SUMMARY PIVOT TABLES-PAVS'!R25</f>
        <v>0</v>
      </c>
      <c r="G10" s="56">
        <f>'SUMMARY PIVOT TABLES-PAVS'!S25</f>
        <v>200000</v>
      </c>
      <c r="H10" s="82">
        <f>'SUMMARY PIVOT TABLES-PAVS'!T25</f>
        <v>0</v>
      </c>
      <c r="I10" s="82">
        <f>'SUMMARY PIVOT TABLES-PAVS'!U25</f>
        <v>5000</v>
      </c>
      <c r="J10" s="82">
        <f>'SUMMARY PIVOT TABLES-PAVS'!V25</f>
        <v>740000</v>
      </c>
      <c r="K10" s="91">
        <f>'SUMMARY PIVOT TABLES-PAVS'!W25</f>
        <v>0</v>
      </c>
    </row>
    <row r="11" spans="2:11" x14ac:dyDescent="0.2">
      <c r="B11" s="103"/>
      <c r="C11" s="99" t="str">
        <f>'SUMMARY PIVOT TABLES-PAVS'!B16</f>
        <v>Fairburn North Pavilion</v>
      </c>
      <c r="D11" s="90" t="str">
        <f>'SUMMARY PIVOT TABLES-PAVS'!C16</f>
        <v>Pavilion Grade:</v>
      </c>
      <c r="E11" s="56">
        <f>'SUMMARY PIVOT TABLES-PAVS'!Q16</f>
        <v>0</v>
      </c>
      <c r="F11" s="56">
        <f>'SUMMARY PIVOT TABLES-PAVS'!R16</f>
        <v>0</v>
      </c>
      <c r="G11" s="56">
        <f>'SUMMARY PIVOT TABLES-PAVS'!S16</f>
        <v>20000</v>
      </c>
      <c r="H11" s="82">
        <f>'SUMMARY PIVOT TABLES-PAVS'!T16</f>
        <v>610000</v>
      </c>
      <c r="I11" s="82">
        <f>'SUMMARY PIVOT TABLES-PAVS'!U16</f>
        <v>210000</v>
      </c>
      <c r="J11" s="82">
        <f>'SUMMARY PIVOT TABLES-PAVS'!V16</f>
        <v>25000</v>
      </c>
      <c r="K11" s="91"/>
    </row>
    <row r="12" spans="2:11" x14ac:dyDescent="0.2">
      <c r="B12" s="103"/>
      <c r="C12" s="99" t="str">
        <f>'SUMMARY PIVOT TABLES-PAVS'!B23</f>
        <v>Northern Obedience Dog Training Centre</v>
      </c>
      <c r="D12" s="90" t="str">
        <f>'SUMMARY PIVOT TABLES-PAVS'!C23</f>
        <v>Pavilion Grade:</v>
      </c>
      <c r="E12" s="56">
        <f>'SUMMARY PIVOT TABLES-PAVS'!Q23</f>
        <v>0</v>
      </c>
      <c r="F12" s="56">
        <f>'SUMMARY PIVOT TABLES-PAVS'!R23</f>
        <v>0</v>
      </c>
      <c r="G12" s="56">
        <f>'SUMMARY PIVOT TABLES-PAVS'!S23</f>
        <v>40000</v>
      </c>
      <c r="H12" s="82">
        <f>'SUMMARY PIVOT TABLES-PAVS'!T23</f>
        <v>0</v>
      </c>
      <c r="I12" s="82">
        <f>'SUMMARY PIVOT TABLES-PAVS'!U23</f>
        <v>180000</v>
      </c>
      <c r="J12" s="82">
        <f>'SUMMARY PIVOT TABLES-PAVS'!V23</f>
        <v>65000</v>
      </c>
      <c r="K12" s="91">
        <f>'SUMMARY PIVOT TABLES-PAVS'!W23</f>
        <v>0</v>
      </c>
    </row>
    <row r="13" spans="2:11" x14ac:dyDescent="0.2">
      <c r="B13" s="103"/>
      <c r="C13" s="99" t="str">
        <f>'SUMMARY PIVOT TABLES-PAVS'!B28</f>
        <v>Walter Pavilion</v>
      </c>
      <c r="D13" s="90" t="str">
        <f>'SUMMARY PIVOT TABLES-PAVS'!C28</f>
        <v>Pavilion Grade:</v>
      </c>
      <c r="E13" s="56">
        <f>'SUMMARY PIVOT TABLES-PAVS'!Q28</f>
        <v>0</v>
      </c>
      <c r="F13" s="56">
        <f>'SUMMARY PIVOT TABLES-PAVS'!R28</f>
        <v>0</v>
      </c>
      <c r="G13" s="56">
        <f>'SUMMARY PIVOT TABLES-PAVS'!S28</f>
        <v>40000</v>
      </c>
      <c r="H13" s="82">
        <f>'SUMMARY PIVOT TABLES-PAVS'!T28</f>
        <v>0</v>
      </c>
      <c r="I13" s="82">
        <f>'SUMMARY PIVOT TABLES-PAVS'!U28</f>
        <v>310000</v>
      </c>
      <c r="J13" s="82">
        <f>'SUMMARY PIVOT TABLES-PAVS'!V28</f>
        <v>225000</v>
      </c>
      <c r="K13" s="91"/>
    </row>
    <row r="14" spans="2:11" x14ac:dyDescent="0.2">
      <c r="B14" s="103"/>
      <c r="C14" s="99" t="str">
        <f>'SUMMARY PIVOT TABLES-PAVS'!B29</f>
        <v>Moonee Valley Athletics Centre Pavilion (Athletics)</v>
      </c>
      <c r="D14" s="90" t="str">
        <f>'SUMMARY PIVOT TABLES-PAVS'!C29</f>
        <v>Pavilion Grade:</v>
      </c>
      <c r="E14" s="56">
        <f>'SUMMARY PIVOT TABLES-PAVS'!Q29</f>
        <v>0</v>
      </c>
      <c r="F14" s="56">
        <f>'SUMMARY PIVOT TABLES-PAVS'!R29</f>
        <v>0</v>
      </c>
      <c r="G14" s="56">
        <f>'SUMMARY PIVOT TABLES-PAVS'!S29</f>
        <v>130000</v>
      </c>
      <c r="H14" s="82">
        <f>'SUMMARY PIVOT TABLES-PAVS'!T29</f>
        <v>0</v>
      </c>
      <c r="I14" s="82">
        <f>'SUMMARY PIVOT TABLES-PAVS'!U29</f>
        <v>140000</v>
      </c>
      <c r="J14" s="82">
        <f>'SUMMARY PIVOT TABLES-PAVS'!V29</f>
        <v>690000</v>
      </c>
      <c r="K14" s="91"/>
    </row>
    <row r="15" spans="2:11" x14ac:dyDescent="0.2">
      <c r="B15" s="103"/>
      <c r="C15" s="99" t="str">
        <f>'SUMMARY PIVOT TABLES-PAVS'!B19</f>
        <v>JA Fullarton Pavilion</v>
      </c>
      <c r="D15" s="90" t="str">
        <f>'SUMMARY PIVOT TABLES-PAVS'!C19</f>
        <v>Pavilion Grade:</v>
      </c>
      <c r="E15" s="56">
        <f>'SUMMARY PIVOT TABLES-PAVS'!Q19</f>
        <v>60000</v>
      </c>
      <c r="F15" s="56">
        <f>'SUMMARY PIVOT TABLES-PAVS'!R19</f>
        <v>0</v>
      </c>
      <c r="G15" s="56">
        <f>'SUMMARY PIVOT TABLES-PAVS'!S19</f>
        <v>0</v>
      </c>
      <c r="H15" s="82">
        <f>'SUMMARY PIVOT TABLES-PAVS'!T19</f>
        <v>815000</v>
      </c>
      <c r="I15" s="82">
        <f>'SUMMARY PIVOT TABLES-PAVS'!U19</f>
        <v>45000</v>
      </c>
      <c r="J15" s="82">
        <f>'SUMMARY PIVOT TABLES-PAVS'!V19</f>
        <v>0</v>
      </c>
      <c r="K15" s="91">
        <f>'SUMMARY PIVOT TABLES-PAVS'!W19</f>
        <v>0</v>
      </c>
    </row>
    <row r="16" spans="2:11" x14ac:dyDescent="0.2">
      <c r="B16" s="103"/>
      <c r="C16" s="99" t="str">
        <f>'SUMMARY PIVOT TABLES-PAVS'!B27</f>
        <v>Strathnaver Pavilion</v>
      </c>
      <c r="D16" s="90" t="str">
        <f>'SUMMARY PIVOT TABLES-PAVS'!C27</f>
        <v>Pavilion Grade:</v>
      </c>
      <c r="E16" s="56">
        <f>'SUMMARY PIVOT TABLES-PAVS'!Q27</f>
        <v>0</v>
      </c>
      <c r="F16" s="56">
        <f>'SUMMARY PIVOT TABLES-PAVS'!R27</f>
        <v>0</v>
      </c>
      <c r="G16" s="56">
        <f>'SUMMARY PIVOT TABLES-PAVS'!S27</f>
        <v>0</v>
      </c>
      <c r="H16" s="82">
        <f>'SUMMARY PIVOT TABLES-PAVS'!T27</f>
        <v>0</v>
      </c>
      <c r="I16" s="82">
        <f>'SUMMARY PIVOT TABLES-PAVS'!U27</f>
        <v>0</v>
      </c>
      <c r="J16" s="82">
        <f>'SUMMARY PIVOT TABLES-PAVS'!V27</f>
        <v>0</v>
      </c>
      <c r="K16" s="91">
        <f>'SUMMARY PIVOT TABLES-PAVS'!W27</f>
        <v>0</v>
      </c>
    </row>
    <row r="17" spans="2:11" x14ac:dyDescent="0.2">
      <c r="B17" s="103"/>
      <c r="C17" s="99" t="str">
        <f>'SUMMARY PIVOT TABLES-PAVS'!B17</f>
        <v>Fairburn South Pavilion</v>
      </c>
      <c r="D17" s="90" t="str">
        <f>'SUMMARY PIVOT TABLES-PAVS'!C17</f>
        <v>Pavilion Grade:</v>
      </c>
      <c r="E17" s="56">
        <f>'SUMMARY PIVOT TABLES-PAVS'!Q17</f>
        <v>0</v>
      </c>
      <c r="F17" s="56">
        <f>'SUMMARY PIVOT TABLES-PAVS'!R17</f>
        <v>0</v>
      </c>
      <c r="G17" s="56">
        <f>'SUMMARY PIVOT TABLES-PAVS'!S17</f>
        <v>0</v>
      </c>
      <c r="H17" s="82">
        <f>'SUMMARY PIVOT TABLES-PAVS'!T17</f>
        <v>790000</v>
      </c>
      <c r="I17" s="82">
        <f>'SUMMARY PIVOT TABLES-PAVS'!U17</f>
        <v>180000</v>
      </c>
      <c r="J17" s="82">
        <f>'SUMMARY PIVOT TABLES-PAVS'!V17</f>
        <v>5000</v>
      </c>
      <c r="K17" s="91">
        <f>'SUMMARY PIVOT TABLES-PAVS'!W17</f>
        <v>0</v>
      </c>
    </row>
    <row r="18" spans="2:11" x14ac:dyDescent="0.2">
      <c r="B18" s="103"/>
      <c r="C18" s="99" t="str">
        <f>'SUMMARY PIVOT TABLES-PAVS'!B5</f>
        <v>Boeing Pavilion - baseball</v>
      </c>
      <c r="D18" s="90" t="str">
        <f>'SUMMARY PIVOT TABLES-PAVS'!C5</f>
        <v>Pavilion Grade:</v>
      </c>
      <c r="E18" s="56">
        <f>'SUMMARY PIVOT TABLES-PAVS'!Q5</f>
        <v>0</v>
      </c>
      <c r="F18" s="56">
        <f>'SUMMARY PIVOT TABLES-PAVS'!R5</f>
        <v>0</v>
      </c>
      <c r="G18" s="56">
        <f>'SUMMARY PIVOT TABLES-PAVS'!S5</f>
        <v>5000</v>
      </c>
      <c r="H18" s="82">
        <f>'SUMMARY PIVOT TABLES-PAVS'!T5</f>
        <v>0</v>
      </c>
      <c r="I18" s="82">
        <f>'SUMMARY PIVOT TABLES-PAVS'!U5</f>
        <v>0</v>
      </c>
      <c r="J18" s="82">
        <f>'SUMMARY PIVOT TABLES-PAVS'!V5</f>
        <v>240000</v>
      </c>
      <c r="K18" s="91">
        <f>'SUMMARY PIVOT TABLES-PAVS'!W5</f>
        <v>0</v>
      </c>
    </row>
    <row r="19" spans="2:11" x14ac:dyDescent="0.2">
      <c r="B19" s="103"/>
      <c r="C19" s="99" t="str">
        <f>'SUMMARY PIVOT TABLES-PAVS'!B20</f>
        <v>JH Allen/Burley Griffin Neighbourhood</v>
      </c>
      <c r="D19" s="90" t="str">
        <f>'SUMMARY PIVOT TABLES-PAVS'!C20</f>
        <v>Pavilion Grade:</v>
      </c>
      <c r="E19" s="56">
        <f>'SUMMARY PIVOT TABLES-PAVS'!Q20</f>
        <v>0</v>
      </c>
      <c r="F19" s="56">
        <f>'SUMMARY PIVOT TABLES-PAVS'!R20</f>
        <v>0</v>
      </c>
      <c r="G19" s="56">
        <f>'SUMMARY PIVOT TABLES-PAVS'!S20</f>
        <v>0</v>
      </c>
      <c r="H19" s="82">
        <f>'SUMMARY PIVOT TABLES-PAVS'!T20</f>
        <v>0</v>
      </c>
      <c r="I19" s="82">
        <f>'SUMMARY PIVOT TABLES-PAVS'!U20</f>
        <v>100000</v>
      </c>
      <c r="J19" s="82">
        <f>'SUMMARY PIVOT TABLES-PAVS'!V20</f>
        <v>0</v>
      </c>
      <c r="K19" s="91">
        <f>'SUMMARY PIVOT TABLES-PAVS'!W20</f>
        <v>0</v>
      </c>
    </row>
    <row r="20" spans="2:11" x14ac:dyDescent="0.2">
      <c r="B20" s="103"/>
      <c r="C20" s="99" t="str">
        <f>'SUMMARY PIVOT TABLES-PAVS'!B21</f>
        <v>Lebanon Pavilion</v>
      </c>
      <c r="D20" s="90" t="str">
        <f>'SUMMARY PIVOT TABLES-PAVS'!C21</f>
        <v>Pavilion Grade:</v>
      </c>
      <c r="E20" s="56">
        <f>'SUMMARY PIVOT TABLES-PAVS'!Q21</f>
        <v>0</v>
      </c>
      <c r="F20" s="56">
        <f>'SUMMARY PIVOT TABLES-PAVS'!R21</f>
        <v>0</v>
      </c>
      <c r="G20" s="56">
        <f>'SUMMARY PIVOT TABLES-PAVS'!S21</f>
        <v>0</v>
      </c>
      <c r="H20" s="82">
        <f>'SUMMARY PIVOT TABLES-PAVS'!T21</f>
        <v>600000</v>
      </c>
      <c r="I20" s="82">
        <f>'SUMMARY PIVOT TABLES-PAVS'!U21</f>
        <v>225000</v>
      </c>
      <c r="J20" s="82">
        <f>'SUMMARY PIVOT TABLES-PAVS'!V21</f>
        <v>0</v>
      </c>
      <c r="K20" s="91">
        <f>'SUMMARY PIVOT TABLES-PAVS'!W21</f>
        <v>0</v>
      </c>
    </row>
    <row r="21" spans="2:11" x14ac:dyDescent="0.2">
      <c r="B21" s="103"/>
      <c r="C21" s="99" t="str">
        <f>'SUMMARY PIVOT TABLES-PAVS'!B3</f>
        <v>Hansen/Etzel Pavilion (Airport West Sports Pavilion Main)</v>
      </c>
      <c r="D21" s="90" t="str">
        <f>'SUMMARY PIVOT TABLES-PAVS'!C3</f>
        <v>Pavilion Grade:</v>
      </c>
      <c r="E21" s="56">
        <f>'SUMMARY PIVOT TABLES-PAVS'!Q3</f>
        <v>0</v>
      </c>
      <c r="F21" s="56">
        <f>'SUMMARY PIVOT TABLES-PAVS'!R3</f>
        <v>0</v>
      </c>
      <c r="G21" s="56">
        <f>'SUMMARY PIVOT TABLES-PAVS'!S3</f>
        <v>50000</v>
      </c>
      <c r="H21" s="82">
        <f>'SUMMARY PIVOT TABLES-PAVS'!T3</f>
        <v>0</v>
      </c>
      <c r="I21" s="82">
        <f>'SUMMARY PIVOT TABLES-PAVS'!U3</f>
        <v>0</v>
      </c>
      <c r="J21" s="82">
        <f>'SUMMARY PIVOT TABLES-PAVS'!V3</f>
        <v>150000</v>
      </c>
      <c r="K21" s="91">
        <f>'SUMMARY PIVOT TABLES-PAVS'!W3</f>
        <v>0</v>
      </c>
    </row>
    <row r="22" spans="2:11" x14ac:dyDescent="0.2">
      <c r="B22" s="103"/>
      <c r="C22" s="99" t="str">
        <f>'SUMMARY PIVOT TABLES-PAVS'!B4</f>
        <v>AJ Davis Pavilion</v>
      </c>
      <c r="D22" s="90" t="str">
        <f>'SUMMARY PIVOT TABLES-PAVS'!C4</f>
        <v>Pavilion Grade:</v>
      </c>
      <c r="E22" s="56">
        <f>'SUMMARY PIVOT TABLES-PAVS'!Q4</f>
        <v>0</v>
      </c>
      <c r="F22" s="56">
        <f>'SUMMARY PIVOT TABLES-PAVS'!R4</f>
        <v>0</v>
      </c>
      <c r="G22" s="56">
        <f>'SUMMARY PIVOT TABLES-PAVS'!S4</f>
        <v>0</v>
      </c>
      <c r="H22" s="82">
        <f>'SUMMARY PIVOT TABLES-PAVS'!T4</f>
        <v>0</v>
      </c>
      <c r="I22" s="82">
        <f>'SUMMARY PIVOT TABLES-PAVS'!U4</f>
        <v>0</v>
      </c>
      <c r="J22" s="82">
        <f>'SUMMARY PIVOT TABLES-PAVS'!V4</f>
        <v>740000</v>
      </c>
      <c r="K22" s="91">
        <f>'SUMMARY PIVOT TABLES-PAVS'!W4</f>
        <v>0</v>
      </c>
    </row>
    <row r="23" spans="2:11" x14ac:dyDescent="0.2">
      <c r="B23" s="103"/>
      <c r="C23" s="99" t="str">
        <f>'SUMMARY PIVOT TABLES-PAVS'!B15</f>
        <v>Fairbairn Middle Pavilion</v>
      </c>
      <c r="D23" s="90" t="str">
        <f>'SUMMARY PIVOT TABLES-PAVS'!C15</f>
        <v>Pavilion Grade:</v>
      </c>
      <c r="E23" s="56">
        <f>'SUMMARY PIVOT TABLES-PAVS'!Q15</f>
        <v>0</v>
      </c>
      <c r="F23" s="56">
        <f>'SUMMARY PIVOT TABLES-PAVS'!R15</f>
        <v>0</v>
      </c>
      <c r="G23" s="56">
        <f>'SUMMARY PIVOT TABLES-PAVS'!S15</f>
        <v>20000</v>
      </c>
      <c r="H23" s="82">
        <f>'SUMMARY PIVOT TABLES-PAVS'!T15</f>
        <v>580000</v>
      </c>
      <c r="I23" s="82">
        <f>'SUMMARY PIVOT TABLES-PAVS'!U15</f>
        <v>155000</v>
      </c>
      <c r="J23" s="82">
        <f>'SUMMARY PIVOT TABLES-PAVS'!V15</f>
        <v>55000</v>
      </c>
      <c r="K23" s="91">
        <f>'SUMMARY PIVOT TABLES-PAVS'!W15</f>
        <v>0</v>
      </c>
    </row>
    <row r="24" spans="2:11" x14ac:dyDescent="0.2">
      <c r="B24" s="103"/>
      <c r="C24" s="99" t="str">
        <f>'SUMMARY PIVOT TABLES-PAVS'!B11</f>
        <v>Debney's Pavilion</v>
      </c>
      <c r="D24" s="90" t="str">
        <f>'SUMMARY PIVOT TABLES-PAVS'!C11</f>
        <v>Pavilion Grade:</v>
      </c>
      <c r="E24" s="56">
        <f>'SUMMARY PIVOT TABLES-PAVS'!Q11</f>
        <v>0</v>
      </c>
      <c r="F24" s="56">
        <f>'SUMMARY PIVOT TABLES-PAVS'!R11</f>
        <v>60000</v>
      </c>
      <c r="G24" s="56">
        <f>'SUMMARY PIVOT TABLES-PAVS'!S11</f>
        <v>0</v>
      </c>
      <c r="H24" s="82">
        <f>'SUMMARY PIVOT TABLES-PAVS'!T11</f>
        <v>0</v>
      </c>
      <c r="I24" s="82">
        <f>'SUMMARY PIVOT TABLES-PAVS'!U11</f>
        <v>610000</v>
      </c>
      <c r="J24" s="82">
        <f>'SUMMARY PIVOT TABLES-PAVS'!V11</f>
        <v>55000</v>
      </c>
      <c r="K24" s="91">
        <f>'SUMMARY PIVOT TABLES-PAVS'!W11</f>
        <v>0</v>
      </c>
    </row>
    <row r="25" spans="2:11" x14ac:dyDescent="0.2">
      <c r="B25" s="103"/>
      <c r="C25" s="99" t="str">
        <f>'SUMMARY PIVOT TABLES-PAVS'!B14</f>
        <v>EMP Pavilion</v>
      </c>
      <c r="D25" s="90" t="str">
        <f>'SUMMARY PIVOT TABLES-PAVS'!C14</f>
        <v>Pavilion Grade:</v>
      </c>
      <c r="E25" s="56">
        <f>'SUMMARY PIVOT TABLES-PAVS'!Q14</f>
        <v>0</v>
      </c>
      <c r="F25" s="56">
        <f>'SUMMARY PIVOT TABLES-PAVS'!R14</f>
        <v>0</v>
      </c>
      <c r="G25" s="56">
        <f>'SUMMARY PIVOT TABLES-PAVS'!S14</f>
        <v>0</v>
      </c>
      <c r="H25" s="82">
        <f>'SUMMARY PIVOT TABLES-PAVS'!T14</f>
        <v>0</v>
      </c>
      <c r="I25" s="82">
        <f>'SUMMARY PIVOT TABLES-PAVS'!U14</f>
        <v>0</v>
      </c>
      <c r="J25" s="82">
        <f>'SUMMARY PIVOT TABLES-PAVS'!V14</f>
        <v>0</v>
      </c>
      <c r="K25" s="91">
        <f>'SUMMARY PIVOT TABLES-PAVS'!W14</f>
        <v>0</v>
      </c>
    </row>
    <row r="26" spans="2:11" x14ac:dyDescent="0.2">
      <c r="B26" s="103"/>
      <c r="C26" s="99" t="str">
        <f>'SUMMARY PIVOT TABLES-PAVS'!B22</f>
        <v>Maribyrnong Park Pavilion</v>
      </c>
      <c r="D26" s="90" t="str">
        <f>'SUMMARY PIVOT TABLES-PAVS'!C22</f>
        <v>Pavilion Grade:</v>
      </c>
      <c r="E26" s="56">
        <f>'SUMMARY PIVOT TABLES-PAVS'!Q22</f>
        <v>0</v>
      </c>
      <c r="F26" s="56">
        <f>'SUMMARY PIVOT TABLES-PAVS'!R22</f>
        <v>0</v>
      </c>
      <c r="G26" s="56">
        <f>'SUMMARY PIVOT TABLES-PAVS'!S22</f>
        <v>0</v>
      </c>
      <c r="H26" s="82">
        <f>'SUMMARY PIVOT TABLES-PAVS'!T22</f>
        <v>250000</v>
      </c>
      <c r="I26" s="82">
        <f>'SUMMARY PIVOT TABLES-PAVS'!U22</f>
        <v>0</v>
      </c>
      <c r="J26" s="82">
        <f>'SUMMARY PIVOT TABLES-PAVS'!V22</f>
        <v>0</v>
      </c>
      <c r="K26" s="91">
        <f>'SUMMARY PIVOT TABLES-PAVS'!W22</f>
        <v>0</v>
      </c>
    </row>
    <row r="27" spans="2:11" x14ac:dyDescent="0.2">
      <c r="B27" s="103"/>
      <c r="C27" s="99" t="str">
        <f>'SUMMARY PIVOT TABLES-PAVS'!B18</f>
        <v>Hansen Training Pavilion</v>
      </c>
      <c r="D27" s="90" t="str">
        <f>'SUMMARY PIVOT TABLES-PAVS'!C18</f>
        <v>Pavilion Grade:</v>
      </c>
      <c r="E27" s="56">
        <f>'SUMMARY PIVOT TABLES-PAVS'!Q18</f>
        <v>0</v>
      </c>
      <c r="F27" s="56">
        <f>'SUMMARY PIVOT TABLES-PAVS'!R18</f>
        <v>0</v>
      </c>
      <c r="G27" s="56">
        <f>'SUMMARY PIVOT TABLES-PAVS'!S18</f>
        <v>0</v>
      </c>
      <c r="H27" s="82">
        <f>'SUMMARY PIVOT TABLES-PAVS'!T18</f>
        <v>0</v>
      </c>
      <c r="I27" s="82">
        <f>'SUMMARY PIVOT TABLES-PAVS'!U18</f>
        <v>0</v>
      </c>
      <c r="J27" s="82">
        <f>'SUMMARY PIVOT TABLES-PAVS'!V18</f>
        <v>0</v>
      </c>
      <c r="K27" s="91">
        <f>'SUMMARY PIVOT TABLES-PAVS'!W18</f>
        <v>0</v>
      </c>
    </row>
    <row r="28" spans="2:11" x14ac:dyDescent="0.2">
      <c r="B28" s="103"/>
      <c r="C28" s="99" t="str">
        <f>'SUMMARY PIVOT TABLES-PAVS'!B26</f>
        <v>Overland Pavilion</v>
      </c>
      <c r="D28" s="90" t="str">
        <f>'SUMMARY PIVOT TABLES-PAVS'!C26</f>
        <v>Pavilion Grade:</v>
      </c>
      <c r="E28" s="56">
        <f>'SUMMARY PIVOT TABLES-PAVS'!Q26</f>
        <v>0</v>
      </c>
      <c r="F28" s="56">
        <f>'SUMMARY PIVOT TABLES-PAVS'!R26</f>
        <v>0</v>
      </c>
      <c r="G28" s="56">
        <f>'SUMMARY PIVOT TABLES-PAVS'!S26</f>
        <v>0</v>
      </c>
      <c r="H28" s="82">
        <f>'SUMMARY PIVOT TABLES-PAVS'!T26</f>
        <v>0</v>
      </c>
      <c r="I28" s="82">
        <f>'SUMMARY PIVOT TABLES-PAVS'!U26</f>
        <v>335000</v>
      </c>
      <c r="J28" s="82">
        <f>'SUMMARY PIVOT TABLES-PAVS'!V26</f>
        <v>10000</v>
      </c>
      <c r="K28" s="91"/>
    </row>
    <row r="29" spans="2:11" x14ac:dyDescent="0.2">
      <c r="B29" s="103"/>
      <c r="C29" s="99" t="str">
        <f>'SUMMARY PIVOT TABLES-PAVS'!B7</f>
        <v>Buckley Park New Pavilion</v>
      </c>
      <c r="D29" s="90" t="str">
        <f>'SUMMARY PIVOT TABLES-PAVS'!C7</f>
        <v>Pavilion Grade:</v>
      </c>
      <c r="E29" s="56">
        <f>'SUMMARY PIVOT TABLES-PAVS'!Q7</f>
        <v>0</v>
      </c>
      <c r="F29" s="56">
        <f>'SUMMARY PIVOT TABLES-PAVS'!R7</f>
        <v>0</v>
      </c>
      <c r="G29" s="56">
        <f>'SUMMARY PIVOT TABLES-PAVS'!S7</f>
        <v>0</v>
      </c>
      <c r="H29" s="82">
        <f>'SUMMARY PIVOT TABLES-PAVS'!T7</f>
        <v>0</v>
      </c>
      <c r="I29" s="82">
        <f>'SUMMARY PIVOT TABLES-PAVS'!U7</f>
        <v>0</v>
      </c>
      <c r="J29" s="82">
        <f>'SUMMARY PIVOT TABLES-PAVS'!V7</f>
        <v>55000</v>
      </c>
      <c r="K29" s="91">
        <f>'SUMMARY PIVOT TABLES-PAVS'!W7</f>
        <v>0</v>
      </c>
    </row>
    <row r="30" spans="2:11" x14ac:dyDescent="0.2">
      <c r="B30" s="103"/>
      <c r="C30" s="99" t="str">
        <f>'SUMMARY PIVOT TABLES-PAVS'!B30</f>
        <v>Airport West Tennis Club</v>
      </c>
      <c r="D30" s="90" t="str">
        <f>'SUMMARY PIVOT TABLES-PAVS'!C30</f>
        <v>Pavilion Grade:</v>
      </c>
      <c r="E30" s="56">
        <f>'SUMMARY PIVOT TABLES-PAVS'!Q30</f>
        <v>0</v>
      </c>
      <c r="F30" s="56">
        <f>'SUMMARY PIVOT TABLES-PAVS'!R30</f>
        <v>60000</v>
      </c>
      <c r="G30" s="56">
        <f>'SUMMARY PIVOT TABLES-PAVS'!S30</f>
        <v>60000</v>
      </c>
      <c r="H30" s="82">
        <f>'SUMMARY PIVOT TABLES-PAVS'!T30</f>
        <v>0</v>
      </c>
      <c r="I30" s="82">
        <f>'SUMMARY PIVOT TABLES-PAVS'!U30</f>
        <v>90000</v>
      </c>
      <c r="J30" s="82">
        <f>'SUMMARY PIVOT TABLES-PAVS'!V30</f>
        <v>50000</v>
      </c>
      <c r="K30" s="92"/>
    </row>
    <row r="31" spans="2:11" x14ac:dyDescent="0.2">
      <c r="B31" s="103"/>
      <c r="C31" s="99" t="str">
        <f>'SUMMARY PIVOT TABLES-PAVS'!B6</f>
        <v>Boeing Pavilion - cricket</v>
      </c>
      <c r="D31" s="90" t="str">
        <f>'SUMMARY PIVOT TABLES-PAVS'!C6</f>
        <v>Pavilion Grade:</v>
      </c>
      <c r="E31" s="56">
        <f>'SUMMARY PIVOT TABLES-PAVS'!Q6</f>
        <v>0</v>
      </c>
      <c r="F31" s="56">
        <f>'SUMMARY PIVOT TABLES-PAVS'!R6</f>
        <v>0</v>
      </c>
      <c r="G31" s="56">
        <f>'SUMMARY PIVOT TABLES-PAVS'!S6</f>
        <v>5000</v>
      </c>
      <c r="H31" s="82">
        <f>'SUMMARY PIVOT TABLES-PAVS'!T6</f>
        <v>0</v>
      </c>
      <c r="I31" s="82">
        <f>'SUMMARY PIVOT TABLES-PAVS'!U6</f>
        <v>0</v>
      </c>
      <c r="J31" s="82">
        <f>'SUMMARY PIVOT TABLES-PAVS'!V6</f>
        <v>617000</v>
      </c>
      <c r="K31" s="91"/>
    </row>
    <row r="32" spans="2:11" x14ac:dyDescent="0.2">
      <c r="B32" s="103"/>
      <c r="C32" s="100" t="str">
        <f>'SUMMARY PIVOT TABLES-PAVS'!B31</f>
        <v>Avondale Heights Tennis Club</v>
      </c>
      <c r="D32" s="101" t="str">
        <f>'SUMMARY PIVOT TABLES-PAVS'!C31</f>
        <v>Pavilion Grade:</v>
      </c>
      <c r="E32" s="58">
        <f>'SUMMARY PIVOT TABLES-PAVS'!Q31</f>
        <v>0</v>
      </c>
      <c r="F32" s="58">
        <f>'SUMMARY PIVOT TABLES-PAVS'!R31</f>
        <v>60000</v>
      </c>
      <c r="G32" s="58">
        <f>'SUMMARY PIVOT TABLES-PAVS'!S31</f>
        <v>60000</v>
      </c>
      <c r="H32" s="82">
        <f>'SUMMARY PIVOT TABLES-PAVS'!T31</f>
        <v>0</v>
      </c>
      <c r="I32" s="82">
        <f>'SUMMARY PIVOT TABLES-PAVS'!U31</f>
        <v>90000</v>
      </c>
      <c r="J32" s="82">
        <f>'SUMMARY PIVOT TABLES-PAVS'!V31</f>
        <v>50000</v>
      </c>
      <c r="K32" s="91"/>
    </row>
    <row r="33" spans="2:11" x14ac:dyDescent="0.2">
      <c r="B33" s="103"/>
      <c r="C33" s="99" t="str">
        <f>'SUMMARY PIVOT TABLES-PAVS'!B33</f>
        <v>Doutta Galla Tennis Club</v>
      </c>
      <c r="D33" s="90" t="str">
        <f>'SUMMARY PIVOT TABLES-PAVS'!C33</f>
        <v>Pavilion Grade:</v>
      </c>
      <c r="E33" s="56">
        <f>'SUMMARY PIVOT TABLES-PAVS'!Q33</f>
        <v>0</v>
      </c>
      <c r="F33" s="56">
        <f>'SUMMARY PIVOT TABLES-PAVS'!R33</f>
        <v>45000</v>
      </c>
      <c r="G33" s="56">
        <f>'SUMMARY PIVOT TABLES-PAVS'!S33</f>
        <v>45000</v>
      </c>
      <c r="H33" s="82">
        <f>'SUMMARY PIVOT TABLES-PAVS'!T33</f>
        <v>0</v>
      </c>
      <c r="I33" s="82">
        <f>'SUMMARY PIVOT TABLES-PAVS'!U33</f>
        <v>130000</v>
      </c>
      <c r="J33" s="82">
        <f>'SUMMARY PIVOT TABLES-PAVS'!V33</f>
        <v>50000</v>
      </c>
      <c r="K33" s="91"/>
    </row>
    <row r="34" spans="2:11" ht="13.5" thickBot="1" x14ac:dyDescent="0.25">
      <c r="B34" s="103"/>
      <c r="C34" s="99" t="str">
        <f>'SUMMARY PIVOT TABLES-PAVS'!B32</f>
        <v>Buckley Park Tennis Club</v>
      </c>
      <c r="D34" s="90" t="str">
        <f>'SUMMARY PIVOT TABLES-PAVS'!C32</f>
        <v>Pavilion Grade:</v>
      </c>
      <c r="E34" s="60">
        <f>'SUMMARY PIVOT TABLES-PAVS'!Q32</f>
        <v>0</v>
      </c>
      <c r="F34" s="60">
        <f>'SUMMARY PIVOT TABLES-PAVS'!R32</f>
        <v>0</v>
      </c>
      <c r="G34" s="60">
        <f>'SUMMARY PIVOT TABLES-PAVS'!S32</f>
        <v>15000</v>
      </c>
      <c r="H34" s="83">
        <f>'SUMMARY PIVOT TABLES-PAVS'!T32</f>
        <v>0</v>
      </c>
      <c r="I34" s="83">
        <f>'SUMMARY PIVOT TABLES-PAVS'!U32</f>
        <v>0</v>
      </c>
      <c r="J34" s="83">
        <f>'SUMMARY PIVOT TABLES-PAVS'!V32</f>
        <v>40000</v>
      </c>
      <c r="K34" s="91"/>
    </row>
    <row r="35" spans="2:11" ht="13.5" thickBot="1" x14ac:dyDescent="0.25">
      <c r="B35" s="104"/>
      <c r="C35" s="104"/>
      <c r="D35" s="66"/>
      <c r="E35" s="66">
        <f>'SUMMARY PIVOT TABLES-PAVS'!Q53</f>
        <v>60000</v>
      </c>
      <c r="F35" s="66">
        <f>'SUMMARY PIVOT TABLES-PAVS'!R53</f>
        <v>700000</v>
      </c>
      <c r="G35" s="66">
        <f>'SUMMARY PIVOT TABLES-PAVS'!S53</f>
        <v>1985000</v>
      </c>
      <c r="H35" s="66">
        <f>'SUMMARY PIVOT TABLES-PAVS'!T53</f>
        <v>4988000</v>
      </c>
      <c r="I35" s="66">
        <f>'SUMMARY PIVOT TABLES-PAVS'!U53</f>
        <v>5050000</v>
      </c>
      <c r="J35" s="66">
        <f>'SUMMARY PIVOT TABLES-PAVS'!V53</f>
        <v>5692000</v>
      </c>
      <c r="K35" s="66"/>
    </row>
    <row r="36" spans="2:11" ht="13.5" thickBot="1" x14ac:dyDescent="0.25">
      <c r="B36" s="105"/>
      <c r="C36" s="106"/>
      <c r="D36" s="106" t="str">
        <f>'SUMMARY PIVOT TABLES-PAVS'!$C$54</f>
        <v>TOTAL CHECK (linked to Pivot Tables Sheet i2:l7) data verification</v>
      </c>
      <c r="E36" s="107">
        <f>'SUMMARY PIVOT TABLES-PAVS'!Q54</f>
        <v>60000</v>
      </c>
      <c r="F36" s="107">
        <f>'SUMMARY PIVOT TABLES-PAVS'!R54</f>
        <v>700000</v>
      </c>
      <c r="G36" s="107">
        <f>'SUMMARY PIVOT TABLES-PAVS'!S54</f>
        <v>1985000</v>
      </c>
      <c r="H36" s="107">
        <f>'SUMMARY PIVOT TABLES-PAVS'!T54</f>
        <v>4988000</v>
      </c>
      <c r="I36" s="107">
        <f>'SUMMARY PIVOT TABLES-PAVS'!U54</f>
        <v>5050000</v>
      </c>
      <c r="J36" s="107">
        <f>'SUMMARY PIVOT TABLES-PAVS'!V54</f>
        <v>5692000</v>
      </c>
      <c r="K36" s="108"/>
    </row>
    <row r="39" spans="2:11" x14ac:dyDescent="0.2">
      <c r="C39" s="116" t="s">
        <v>236</v>
      </c>
    </row>
  </sheetData>
  <mergeCells count="4">
    <mergeCell ref="E1:G1"/>
    <mergeCell ref="H1:J1"/>
    <mergeCell ref="B1:D1"/>
    <mergeCell ref="K1:K2"/>
  </mergeCells>
  <pageMargins left="0.7" right="0.7" top="0.75" bottom="0.75" header="0.3" footer="0.3"/>
  <pageSetup paperSize="9" orientation="portrait" horizontalDpi="4294967294"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9"/>
  <sheetViews>
    <sheetView workbookViewId="0">
      <selection activeCell="C3" sqref="C3"/>
    </sheetView>
  </sheetViews>
  <sheetFormatPr defaultColWidth="8.7109375" defaultRowHeight="12.75" x14ac:dyDescent="0.2"/>
  <cols>
    <col min="3" max="3" width="59.42578125" customWidth="1"/>
    <col min="4" max="4" width="14.42578125" bestFit="1" customWidth="1"/>
    <col min="11" max="11" width="48" customWidth="1"/>
  </cols>
  <sheetData>
    <row r="1" spans="2:11" ht="34.5" customHeight="1" thickBot="1" x14ac:dyDescent="0.3">
      <c r="B1" s="181" t="s">
        <v>46</v>
      </c>
      <c r="C1" s="182"/>
      <c r="D1" s="183"/>
      <c r="E1" s="158" t="str">
        <f>'SUMMARY PIVOT TABLES-RES'!Q1</f>
        <v>RENEWAL WORKS</v>
      </c>
      <c r="F1" s="158">
        <f>'SUMMARY PIVOT TABLES-PAVS'!R1</f>
        <v>0</v>
      </c>
      <c r="G1" s="158">
        <f>'SUMMARY PIVOT TABLES-PAVS'!S1</f>
        <v>0</v>
      </c>
      <c r="H1" s="179" t="str">
        <f>'SUMMARY PIVOT TABLES-RES'!T1</f>
        <v>UPGRADE WORKS</v>
      </c>
      <c r="I1" s="158">
        <f>'SUMMARY PIVOT TABLES-PAVS'!U1</f>
        <v>0</v>
      </c>
      <c r="J1" s="180">
        <f>'SUMMARY PIVOT TABLES-PAVS'!V1</f>
        <v>0</v>
      </c>
      <c r="K1" s="184" t="str">
        <f>'SUMMARY PIVOT TABLES-RES'!W1</f>
        <v>COMMENTS</v>
      </c>
    </row>
    <row r="2" spans="2:11" ht="13.5" thickBot="1" x14ac:dyDescent="0.25">
      <c r="B2" s="96" t="str">
        <f>'SUMMARY PIVOT TABLES-RES'!D2</f>
        <v>Priority</v>
      </c>
      <c r="C2" s="95" t="str">
        <f>'SUMMARY PIVOT TABLES-RES'!B2</f>
        <v>Name</v>
      </c>
      <c r="D2" s="96" t="str">
        <f>'SUMMARY PIVOT TABLES-RES'!C2</f>
        <v>Type</v>
      </c>
      <c r="E2" s="110" t="str">
        <f>'SUMMARY PIVOT TABLES-RES'!Q2</f>
        <v>High</v>
      </c>
      <c r="F2" s="110" t="str">
        <f>'SUMMARY PIVOT TABLES-RES'!R2</f>
        <v>Medium</v>
      </c>
      <c r="G2" s="110" t="str">
        <f>'SUMMARY PIVOT TABLES-RES'!S2</f>
        <v>Low</v>
      </c>
      <c r="H2" s="110" t="str">
        <f>'SUMMARY PIVOT TABLES-RES'!T2</f>
        <v>High</v>
      </c>
      <c r="I2" s="110" t="str">
        <f>'SUMMARY PIVOT TABLES-RES'!U2</f>
        <v>Medium</v>
      </c>
      <c r="J2" s="110" t="str">
        <f>'SUMMARY PIVOT TABLES-RES'!V2</f>
        <v>Low</v>
      </c>
      <c r="K2" s="185"/>
    </row>
    <row r="3" spans="2:11" x14ac:dyDescent="0.2">
      <c r="B3" s="102">
        <f>'SUMMARY PIVOT TABLES-RES'!D8</f>
        <v>0</v>
      </c>
      <c r="C3" s="97" t="str">
        <f>'SUMMARY PIVOT TABLES-RES'!B8</f>
        <v>Clifton Park</v>
      </c>
      <c r="D3" s="98">
        <f>'SUMMARY PIVOT TABLES-RES'!C8</f>
        <v>0</v>
      </c>
      <c r="E3" s="73">
        <f>'SUMMARY PIVOT TABLES-RES'!Q8</f>
        <v>0</v>
      </c>
      <c r="F3" s="73">
        <f>'SUMMARY PIVOT TABLES-RES'!R8</f>
        <v>30000</v>
      </c>
      <c r="G3" s="73">
        <f>'SUMMARY PIVOT TABLES-RES'!S8</f>
        <v>5000</v>
      </c>
      <c r="H3" s="82">
        <f>'SUMMARY PIVOT TABLES-RES'!T8</f>
        <v>0</v>
      </c>
      <c r="I3" s="82">
        <f>'SUMMARY PIVOT TABLES-RES'!U8</f>
        <v>0</v>
      </c>
      <c r="J3" s="82">
        <f>'SUMMARY PIVOT TABLES-RES'!V8</f>
        <v>45000</v>
      </c>
      <c r="K3" s="91"/>
    </row>
    <row r="4" spans="2:11" x14ac:dyDescent="0.2">
      <c r="B4" s="103">
        <f>'SUMMARY PIVOT TABLES-RES'!D9</f>
        <v>0</v>
      </c>
      <c r="C4" s="99" t="str">
        <f>'SUMMARY PIVOT TABLES-RES'!B9</f>
        <v>Cross Keys Reserve (2 Ovals)</v>
      </c>
      <c r="D4" s="90">
        <f>'SUMMARY PIVOT TABLES-RES'!C9</f>
        <v>0</v>
      </c>
      <c r="E4" s="56">
        <f>'SUMMARY PIVOT TABLES-RES'!Q9</f>
        <v>50000</v>
      </c>
      <c r="F4" s="56">
        <f>'SUMMARY PIVOT TABLES-RES'!R9</f>
        <v>0</v>
      </c>
      <c r="G4" s="56">
        <f>'SUMMARY PIVOT TABLES-RES'!S9</f>
        <v>0</v>
      </c>
      <c r="H4" s="82">
        <f>'SUMMARY PIVOT TABLES-RES'!T9</f>
        <v>600000</v>
      </c>
      <c r="I4" s="82">
        <f>'SUMMARY PIVOT TABLES-RES'!U9</f>
        <v>0</v>
      </c>
      <c r="J4" s="82">
        <f>'SUMMARY PIVOT TABLES-RES'!V9</f>
        <v>20000</v>
      </c>
      <c r="K4" s="91"/>
    </row>
    <row r="5" spans="2:11" x14ac:dyDescent="0.2">
      <c r="B5" s="103">
        <f>'SUMMARY PIVOT TABLES-RES'!D12</f>
        <v>0</v>
      </c>
      <c r="C5" s="99" t="str">
        <f>'SUMMARY PIVOT TABLES-RES'!B12</f>
        <v>Fairbairn Park (9 Ovals)</v>
      </c>
      <c r="D5" s="90">
        <f>'SUMMARY PIVOT TABLES-RES'!C12</f>
        <v>0</v>
      </c>
      <c r="E5" s="56">
        <f>'SUMMARY PIVOT TABLES-RES'!Q12</f>
        <v>0</v>
      </c>
      <c r="F5" s="56">
        <f>'SUMMARY PIVOT TABLES-RES'!R12</f>
        <v>20000</v>
      </c>
      <c r="G5" s="56">
        <f>'SUMMARY PIVOT TABLES-RES'!S12</f>
        <v>10000</v>
      </c>
      <c r="H5" s="82">
        <f>'SUMMARY PIVOT TABLES-RES'!T12</f>
        <v>1000000</v>
      </c>
      <c r="I5" s="82">
        <f>'SUMMARY PIVOT TABLES-RES'!U12</f>
        <v>30000</v>
      </c>
      <c r="J5" s="82">
        <f>'SUMMARY PIVOT TABLES-RES'!V12</f>
        <v>95000</v>
      </c>
      <c r="K5" s="91">
        <f>'SUMMARY PIVOT TABLES-RES'!W12</f>
        <v>0</v>
      </c>
    </row>
    <row r="6" spans="2:11" x14ac:dyDescent="0.2">
      <c r="B6" s="103">
        <f>'SUMMARY PIVOT TABLES-RES'!D34</f>
        <v>0</v>
      </c>
      <c r="C6" s="99" t="str">
        <f>'SUMMARY PIVOT TABLES-RES'!B34</f>
        <v>Maribynrnong Park Tennis Club</v>
      </c>
      <c r="D6" s="90">
        <f>'SUMMARY PIVOT TABLES-RES'!C34</f>
        <v>0</v>
      </c>
      <c r="E6" s="56">
        <f>'SUMMARY PIVOT TABLES-RES'!Q34</f>
        <v>0</v>
      </c>
      <c r="F6" s="56">
        <f>'SUMMARY PIVOT TABLES-RES'!R34</f>
        <v>0</v>
      </c>
      <c r="G6" s="56">
        <f>'SUMMARY PIVOT TABLES-RES'!S34</f>
        <v>0</v>
      </c>
      <c r="H6" s="82">
        <f>'SUMMARY PIVOT TABLES-RES'!T34</f>
        <v>0</v>
      </c>
      <c r="I6" s="82">
        <f>'SUMMARY PIVOT TABLES-RES'!U34</f>
        <v>0</v>
      </c>
      <c r="J6" s="82">
        <f>'SUMMARY PIVOT TABLES-RES'!V34</f>
        <v>0</v>
      </c>
      <c r="K6" s="91">
        <f>'SUMMARY PIVOT TABLES-RES'!W34</f>
        <v>0</v>
      </c>
    </row>
    <row r="7" spans="2:11" x14ac:dyDescent="0.2">
      <c r="B7" s="103">
        <f>'SUMMARY PIVOT TABLES-RES'!D13</f>
        <v>0</v>
      </c>
      <c r="C7" s="99" t="str">
        <f>'SUMMARY PIVOT TABLES-RES'!B13</f>
        <v>Hansen and Etzel St. Reserve</v>
      </c>
      <c r="D7" s="90">
        <f>'SUMMARY PIVOT TABLES-RES'!C13</f>
        <v>0</v>
      </c>
      <c r="E7" s="56">
        <f>'SUMMARY PIVOT TABLES-RES'!Q13</f>
        <v>0</v>
      </c>
      <c r="F7" s="56">
        <f>'SUMMARY PIVOT TABLES-RES'!R13</f>
        <v>20000</v>
      </c>
      <c r="G7" s="56">
        <f>'SUMMARY PIVOT TABLES-RES'!S13</f>
        <v>4000</v>
      </c>
      <c r="H7" s="82">
        <f>'SUMMARY PIVOT TABLES-RES'!T13</f>
        <v>300000</v>
      </c>
      <c r="I7" s="82">
        <f>'SUMMARY PIVOT TABLES-RES'!U13</f>
        <v>150000</v>
      </c>
      <c r="J7" s="82">
        <f>'SUMMARY PIVOT TABLES-RES'!V13</f>
        <v>0</v>
      </c>
      <c r="K7" s="91">
        <f>'SUMMARY PIVOT TABLES-RES'!W13</f>
        <v>0</v>
      </c>
    </row>
    <row r="8" spans="2:11" x14ac:dyDescent="0.2">
      <c r="B8" s="103">
        <f>'SUMMARY PIVOT TABLES-RES'!D10</f>
        <v>0</v>
      </c>
      <c r="C8" s="99" t="str">
        <f>'SUMMARY PIVOT TABLES-RES'!B10</f>
        <v>Debneys Park</v>
      </c>
      <c r="D8" s="90">
        <f>'SUMMARY PIVOT TABLES-RES'!C10</f>
        <v>0</v>
      </c>
      <c r="E8" s="56">
        <f>'SUMMARY PIVOT TABLES-RES'!Q10</f>
        <v>50000</v>
      </c>
      <c r="F8" s="56">
        <f>'SUMMARY PIVOT TABLES-RES'!R10</f>
        <v>0</v>
      </c>
      <c r="G8" s="56">
        <f>'SUMMARY PIVOT TABLES-RES'!S10</f>
        <v>0</v>
      </c>
      <c r="H8" s="82">
        <f>'SUMMARY PIVOT TABLES-RES'!T10</f>
        <v>0</v>
      </c>
      <c r="I8" s="82">
        <f>'SUMMARY PIVOT TABLES-RES'!U10</f>
        <v>25000</v>
      </c>
      <c r="J8" s="82">
        <f>'SUMMARY PIVOT TABLES-RES'!V10</f>
        <v>0</v>
      </c>
      <c r="K8" s="91">
        <f>'SUMMARY PIVOT TABLES-RES'!W10</f>
        <v>0</v>
      </c>
    </row>
    <row r="9" spans="2:11" x14ac:dyDescent="0.2">
      <c r="B9" s="103">
        <f>'SUMMARY PIVOT TABLES-RES'!D24</f>
        <v>0</v>
      </c>
      <c r="C9" s="99">
        <f>'SUMMARY PIVOT TABLES-RES'!B24</f>
        <v>0</v>
      </c>
      <c r="D9" s="90">
        <f>'SUMMARY PIVOT TABLES-RES'!C24</f>
        <v>0</v>
      </c>
      <c r="E9" s="56">
        <f>'SUMMARY PIVOT TABLES-RES'!Q24</f>
        <v>0</v>
      </c>
      <c r="F9" s="56">
        <f>'SUMMARY PIVOT TABLES-RES'!R24</f>
        <v>0</v>
      </c>
      <c r="G9" s="56">
        <f>'SUMMARY PIVOT TABLES-RES'!S24</f>
        <v>0</v>
      </c>
      <c r="H9" s="82">
        <f>'SUMMARY PIVOT TABLES-RES'!T24</f>
        <v>0</v>
      </c>
      <c r="I9" s="82">
        <f>'SUMMARY PIVOT TABLES-RES'!U24</f>
        <v>0</v>
      </c>
      <c r="J9" s="82">
        <f>'SUMMARY PIVOT TABLES-RES'!V24</f>
        <v>0</v>
      </c>
      <c r="K9" s="91">
        <f>'SUMMARY PIVOT TABLES-RES'!W24</f>
        <v>0</v>
      </c>
    </row>
    <row r="10" spans="2:11" x14ac:dyDescent="0.2">
      <c r="B10" s="103">
        <f>'SUMMARY PIVOT TABLES-RES'!D25</f>
        <v>0</v>
      </c>
      <c r="C10" s="99" t="str">
        <f>'SUMMARY PIVOT TABLES-RES'!B25</f>
        <v>Boeing Reserve - public access courts</v>
      </c>
      <c r="D10" s="90">
        <f>'SUMMARY PIVOT TABLES-RES'!C25</f>
        <v>0</v>
      </c>
      <c r="E10" s="56">
        <f>'SUMMARY PIVOT TABLES-RES'!Q25</f>
        <v>0</v>
      </c>
      <c r="F10" s="56">
        <f>'SUMMARY PIVOT TABLES-RES'!R25</f>
        <v>0</v>
      </c>
      <c r="G10" s="56">
        <f>'SUMMARY PIVOT TABLES-RES'!S25</f>
        <v>0</v>
      </c>
      <c r="H10" s="82">
        <f>'SUMMARY PIVOT TABLES-RES'!T25</f>
        <v>0</v>
      </c>
      <c r="I10" s="82">
        <f>'SUMMARY PIVOT TABLES-RES'!U25</f>
        <v>0</v>
      </c>
      <c r="J10" s="82">
        <f>'SUMMARY PIVOT TABLES-RES'!V25</f>
        <v>53000</v>
      </c>
      <c r="K10" s="91">
        <f>'SUMMARY PIVOT TABLES-RES'!W25</f>
        <v>0</v>
      </c>
    </row>
    <row r="11" spans="2:11" x14ac:dyDescent="0.2">
      <c r="B11" s="103">
        <f>'SUMMARY PIVOT TABLES-RES'!D16</f>
        <v>0</v>
      </c>
      <c r="C11" s="99" t="str">
        <f>'SUMMARY PIVOT TABLES-RES'!B16</f>
        <v>Maribyrnong Park (2 Ovals)</v>
      </c>
      <c r="D11" s="90">
        <f>'SUMMARY PIVOT TABLES-RES'!C16</f>
        <v>0</v>
      </c>
      <c r="E11" s="56">
        <f>'SUMMARY PIVOT TABLES-RES'!Q16</f>
        <v>280000</v>
      </c>
      <c r="F11" s="56">
        <f>'SUMMARY PIVOT TABLES-RES'!R16</f>
        <v>0</v>
      </c>
      <c r="G11" s="56">
        <f>'SUMMARY PIVOT TABLES-RES'!S16</f>
        <v>4000</v>
      </c>
      <c r="H11" s="82">
        <f>'SUMMARY PIVOT TABLES-RES'!T16</f>
        <v>0</v>
      </c>
      <c r="I11" s="82">
        <f>'SUMMARY PIVOT TABLES-RES'!U16</f>
        <v>20000</v>
      </c>
      <c r="J11" s="82">
        <f>'SUMMARY PIVOT TABLES-RES'!V16</f>
        <v>0</v>
      </c>
      <c r="K11" s="91"/>
    </row>
    <row r="12" spans="2:11" x14ac:dyDescent="0.2">
      <c r="B12" s="103">
        <f>'SUMMARY PIVOT TABLES-RES'!D23</f>
        <v>0</v>
      </c>
      <c r="C12" s="99">
        <f>'SUMMARY PIVOT TABLES-RES'!B23</f>
        <v>0</v>
      </c>
      <c r="D12" s="90">
        <f>'SUMMARY PIVOT TABLES-RES'!C23</f>
        <v>0</v>
      </c>
      <c r="E12" s="56">
        <f>'SUMMARY PIVOT TABLES-RES'!Q23</f>
        <v>0</v>
      </c>
      <c r="F12" s="56">
        <f>'SUMMARY PIVOT TABLES-RES'!R23</f>
        <v>0</v>
      </c>
      <c r="G12" s="56">
        <f>'SUMMARY PIVOT TABLES-RES'!S23</f>
        <v>0</v>
      </c>
      <c r="H12" s="82">
        <f>'SUMMARY PIVOT TABLES-RES'!T23</f>
        <v>0</v>
      </c>
      <c r="I12" s="82">
        <f>'SUMMARY PIVOT TABLES-RES'!U23</f>
        <v>0</v>
      </c>
      <c r="J12" s="82">
        <f>'SUMMARY PIVOT TABLES-RES'!V23</f>
        <v>0</v>
      </c>
      <c r="K12" s="91">
        <f>'SUMMARY PIVOT TABLES-RES'!W23</f>
        <v>0</v>
      </c>
    </row>
    <row r="13" spans="2:11" x14ac:dyDescent="0.2">
      <c r="B13" s="103">
        <f>'SUMMARY PIVOT TABLES-RES'!D28</f>
        <v>0</v>
      </c>
      <c r="C13" s="99" t="str">
        <f>'SUMMARY PIVOT TABLES-RES'!B28</f>
        <v>Montgomery Park - public access courts</v>
      </c>
      <c r="D13" s="90">
        <f>'SUMMARY PIVOT TABLES-RES'!C28</f>
        <v>0</v>
      </c>
      <c r="E13" s="56">
        <f>'SUMMARY PIVOT TABLES-RES'!Q28</f>
        <v>0</v>
      </c>
      <c r="F13" s="56">
        <f>'SUMMARY PIVOT TABLES-RES'!R28</f>
        <v>0</v>
      </c>
      <c r="G13" s="56">
        <f>'SUMMARY PIVOT TABLES-RES'!S28</f>
        <v>0</v>
      </c>
      <c r="H13" s="82">
        <f>'SUMMARY PIVOT TABLES-RES'!T28</f>
        <v>0</v>
      </c>
      <c r="I13" s="82">
        <f>'SUMMARY PIVOT TABLES-RES'!U28</f>
        <v>0</v>
      </c>
      <c r="J13" s="82">
        <f>'SUMMARY PIVOT TABLES-RES'!V28</f>
        <v>35000</v>
      </c>
      <c r="K13" s="91"/>
    </row>
    <row r="14" spans="2:11" x14ac:dyDescent="0.2">
      <c r="B14" s="103">
        <f>'SUMMARY PIVOT TABLES-RES'!D29</f>
        <v>0</v>
      </c>
      <c r="C14" s="99" t="str">
        <f>'SUMMARY PIVOT TABLES-RES'!B29</f>
        <v>Moonee Valley Athletics Centre</v>
      </c>
      <c r="D14" s="90">
        <f>'SUMMARY PIVOT TABLES-RES'!C29</f>
        <v>0</v>
      </c>
      <c r="E14" s="56">
        <f>'SUMMARY PIVOT TABLES-RES'!Q29</f>
        <v>0</v>
      </c>
      <c r="F14" s="56">
        <f>'SUMMARY PIVOT TABLES-RES'!R29</f>
        <v>0</v>
      </c>
      <c r="G14" s="56">
        <f>'SUMMARY PIVOT TABLES-RES'!S29</f>
        <v>20000</v>
      </c>
      <c r="H14" s="82">
        <f>'SUMMARY PIVOT TABLES-RES'!T29</f>
        <v>70000</v>
      </c>
      <c r="I14" s="82">
        <f>'SUMMARY PIVOT TABLES-RES'!U29</f>
        <v>0</v>
      </c>
      <c r="J14" s="82">
        <f>'SUMMARY PIVOT TABLES-RES'!V29</f>
        <v>25000</v>
      </c>
      <c r="K14" s="91"/>
    </row>
    <row r="15" spans="2:11" x14ac:dyDescent="0.2">
      <c r="B15" s="103">
        <f>'SUMMARY PIVOT TABLES-RES'!D19</f>
        <v>0</v>
      </c>
      <c r="C15" s="99" t="str">
        <f>'SUMMARY PIVOT TABLES-RES'!B19</f>
        <v>Strathnaver Reserve</v>
      </c>
      <c r="D15" s="90">
        <f>'SUMMARY PIVOT TABLES-RES'!C19</f>
        <v>0</v>
      </c>
      <c r="E15" s="56">
        <f>'SUMMARY PIVOT TABLES-RES'!Q19</f>
        <v>30000</v>
      </c>
      <c r="F15" s="56">
        <f>'SUMMARY PIVOT TABLES-RES'!R19</f>
        <v>0</v>
      </c>
      <c r="G15" s="56">
        <f>'SUMMARY PIVOT TABLES-RES'!S19</f>
        <v>5000</v>
      </c>
      <c r="H15" s="82">
        <f>'SUMMARY PIVOT TABLES-RES'!T19</f>
        <v>195000</v>
      </c>
      <c r="I15" s="82">
        <f>'SUMMARY PIVOT TABLES-RES'!U19</f>
        <v>152000</v>
      </c>
      <c r="J15" s="82">
        <f>'SUMMARY PIVOT TABLES-RES'!V19</f>
        <v>25000</v>
      </c>
      <c r="K15" s="91">
        <f>'SUMMARY PIVOT TABLES-RES'!W19</f>
        <v>0</v>
      </c>
    </row>
    <row r="16" spans="2:11" x14ac:dyDescent="0.2">
      <c r="B16" s="103">
        <f>'SUMMARY PIVOT TABLES-RES'!D27</f>
        <v>0</v>
      </c>
      <c r="C16" s="99" t="str">
        <f>'SUMMARY PIVOT TABLES-RES'!B27</f>
        <v>Bradshaw St Reserve - public access courts</v>
      </c>
      <c r="D16" s="90">
        <f>'SUMMARY PIVOT TABLES-RES'!C27</f>
        <v>0</v>
      </c>
      <c r="E16" s="56">
        <f>'SUMMARY PIVOT TABLES-RES'!Q27</f>
        <v>0</v>
      </c>
      <c r="F16" s="56">
        <f>'SUMMARY PIVOT TABLES-RES'!R27</f>
        <v>0</v>
      </c>
      <c r="G16" s="56">
        <f>'SUMMARY PIVOT TABLES-RES'!S27</f>
        <v>0</v>
      </c>
      <c r="H16" s="82">
        <f>'SUMMARY PIVOT TABLES-RES'!T27</f>
        <v>0</v>
      </c>
      <c r="I16" s="82">
        <f>'SUMMARY PIVOT TABLES-RES'!U27</f>
        <v>0</v>
      </c>
      <c r="J16" s="82">
        <f>'SUMMARY PIVOT TABLES-RES'!V27</f>
        <v>0</v>
      </c>
      <c r="K16" s="91">
        <f>'SUMMARY PIVOT TABLES-RES'!W27</f>
        <v>0</v>
      </c>
    </row>
    <row r="17" spans="2:11" x14ac:dyDescent="0.2">
      <c r="B17" s="103">
        <f>'SUMMARY PIVOT TABLES-RES'!D17</f>
        <v>0</v>
      </c>
      <c r="C17" s="99" t="str">
        <f>'SUMMARY PIVOT TABLES-RES'!B17</f>
        <v>Ormond Park (2 Ovals, 1 Soccer, 1 Football)</v>
      </c>
      <c r="D17" s="90">
        <f>'SUMMARY PIVOT TABLES-RES'!C17</f>
        <v>0</v>
      </c>
      <c r="E17" s="56">
        <f>'SUMMARY PIVOT TABLES-RES'!Q17</f>
        <v>120000</v>
      </c>
      <c r="F17" s="56">
        <f>'SUMMARY PIVOT TABLES-RES'!R17</f>
        <v>10000</v>
      </c>
      <c r="G17" s="56">
        <f>'SUMMARY PIVOT TABLES-RES'!S17</f>
        <v>4000</v>
      </c>
      <c r="H17" s="82">
        <f>'SUMMARY PIVOT TABLES-RES'!T17</f>
        <v>280000</v>
      </c>
      <c r="I17" s="82">
        <f>'SUMMARY PIVOT TABLES-RES'!U17</f>
        <v>0</v>
      </c>
      <c r="J17" s="82">
        <f>'SUMMARY PIVOT TABLES-RES'!V17</f>
        <v>0</v>
      </c>
      <c r="K17" s="91">
        <f>'SUMMARY PIVOT TABLES-RES'!W17</f>
        <v>0</v>
      </c>
    </row>
    <row r="18" spans="2:11" x14ac:dyDescent="0.2">
      <c r="B18" s="103">
        <f>'SUMMARY PIVOT TABLES-RES'!D5</f>
        <v>0</v>
      </c>
      <c r="C18" s="99" t="str">
        <f>'SUMMARY PIVOT TABLES-RES'!B5</f>
        <v>Boeing Reserve</v>
      </c>
      <c r="D18" s="90">
        <f>'SUMMARY PIVOT TABLES-RES'!C5</f>
        <v>0</v>
      </c>
      <c r="E18" s="56">
        <f>'SUMMARY PIVOT TABLES-RES'!Q5</f>
        <v>0</v>
      </c>
      <c r="F18" s="56">
        <f>'SUMMARY PIVOT TABLES-RES'!R5</f>
        <v>10000</v>
      </c>
      <c r="G18" s="56">
        <f>'SUMMARY PIVOT TABLES-RES'!S5</f>
        <v>85000</v>
      </c>
      <c r="H18" s="82">
        <f>'SUMMARY PIVOT TABLES-RES'!T5</f>
        <v>420000</v>
      </c>
      <c r="I18" s="82">
        <f>'SUMMARY PIVOT TABLES-RES'!U5</f>
        <v>420000</v>
      </c>
      <c r="J18" s="82">
        <f>'SUMMARY PIVOT TABLES-RES'!V5</f>
        <v>55000</v>
      </c>
      <c r="K18" s="91">
        <f>'SUMMARY PIVOT TABLES-RES'!W5</f>
        <v>0</v>
      </c>
    </row>
    <row r="19" spans="2:11" x14ac:dyDescent="0.2">
      <c r="B19" s="103">
        <f>'SUMMARY PIVOT TABLES-RES'!D20</f>
        <v>0</v>
      </c>
      <c r="C19" s="99" t="str">
        <f>'SUMMARY PIVOT TABLES-RES'!B20</f>
        <v>Walter Reserve</v>
      </c>
      <c r="D19" s="90">
        <f>'SUMMARY PIVOT TABLES-RES'!C20</f>
        <v>0</v>
      </c>
      <c r="E19" s="56">
        <f>'SUMMARY PIVOT TABLES-RES'!Q20</f>
        <v>0</v>
      </c>
      <c r="F19" s="56">
        <f>'SUMMARY PIVOT TABLES-RES'!R20</f>
        <v>5000</v>
      </c>
      <c r="G19" s="56">
        <f>'SUMMARY PIVOT TABLES-RES'!S20</f>
        <v>0</v>
      </c>
      <c r="H19" s="82">
        <f>'SUMMARY PIVOT TABLES-RES'!T20</f>
        <v>110000</v>
      </c>
      <c r="I19" s="82">
        <f>'SUMMARY PIVOT TABLES-RES'!U20</f>
        <v>10000</v>
      </c>
      <c r="J19" s="82">
        <f>'SUMMARY PIVOT TABLES-RES'!V20</f>
        <v>50000</v>
      </c>
      <c r="K19" s="91">
        <f>'SUMMARY PIVOT TABLES-RES'!W20</f>
        <v>0</v>
      </c>
    </row>
    <row r="20" spans="2:11" x14ac:dyDescent="0.2">
      <c r="B20" s="103">
        <f>'SUMMARY PIVOT TABLES-RES'!D21</f>
        <v>0</v>
      </c>
      <c r="C20" s="99">
        <f>'SUMMARY PIVOT TABLES-RES'!B21</f>
        <v>0</v>
      </c>
      <c r="D20" s="90">
        <f>'SUMMARY PIVOT TABLES-RES'!C21</f>
        <v>0</v>
      </c>
      <c r="E20" s="56">
        <f>'SUMMARY PIVOT TABLES-RES'!Q21</f>
        <v>0</v>
      </c>
      <c r="F20" s="56">
        <f>'SUMMARY PIVOT TABLES-RES'!R21</f>
        <v>0</v>
      </c>
      <c r="G20" s="56">
        <f>'SUMMARY PIVOT TABLES-RES'!S21</f>
        <v>0</v>
      </c>
      <c r="H20" s="82">
        <f>'SUMMARY PIVOT TABLES-RES'!T21</f>
        <v>0</v>
      </c>
      <c r="I20" s="82">
        <f>'SUMMARY PIVOT TABLES-RES'!U21</f>
        <v>0</v>
      </c>
      <c r="J20" s="82">
        <f>'SUMMARY PIVOT TABLES-RES'!V21</f>
        <v>0</v>
      </c>
      <c r="K20" s="91">
        <f>'SUMMARY PIVOT TABLES-RES'!W21</f>
        <v>0</v>
      </c>
    </row>
    <row r="21" spans="2:11" x14ac:dyDescent="0.2">
      <c r="B21" s="103">
        <f>'SUMMARY PIVOT TABLES-RES'!D3</f>
        <v>0</v>
      </c>
      <c r="C21" s="99" t="str">
        <f>'SUMMARY PIVOT TABLES-RES'!B3</f>
        <v>Aberfeldie Park (3 Ovals)</v>
      </c>
      <c r="D21" s="90">
        <f>'SUMMARY PIVOT TABLES-RES'!C3</f>
        <v>0</v>
      </c>
      <c r="E21" s="56">
        <f>'SUMMARY PIVOT TABLES-RES'!Q3</f>
        <v>0</v>
      </c>
      <c r="F21" s="56">
        <f>'SUMMARY PIVOT TABLES-RES'!R3</f>
        <v>85000</v>
      </c>
      <c r="G21" s="56">
        <f>'SUMMARY PIVOT TABLES-RES'!S3</f>
        <v>50000</v>
      </c>
      <c r="H21" s="82">
        <f>'SUMMARY PIVOT TABLES-RES'!T3</f>
        <v>0</v>
      </c>
      <c r="I21" s="82">
        <f>'SUMMARY PIVOT TABLES-RES'!U3</f>
        <v>365000</v>
      </c>
      <c r="J21" s="82">
        <f>'SUMMARY PIVOT TABLES-RES'!V3</f>
        <v>25000</v>
      </c>
      <c r="K21" s="91">
        <f>'SUMMARY PIVOT TABLES-RES'!W3</f>
        <v>0</v>
      </c>
    </row>
    <row r="22" spans="2:11" x14ac:dyDescent="0.2">
      <c r="B22" s="103">
        <f>'SUMMARY PIVOT TABLES-RES'!D4</f>
        <v>0</v>
      </c>
      <c r="C22" s="99" t="str">
        <f>'SUMMARY PIVOT TABLES-RES'!B4</f>
        <v>AJ Davis Reserve</v>
      </c>
      <c r="D22" s="90">
        <f>'SUMMARY PIVOT TABLES-RES'!C4</f>
        <v>0</v>
      </c>
      <c r="E22" s="56">
        <f>'SUMMARY PIVOT TABLES-RES'!Q4</f>
        <v>0</v>
      </c>
      <c r="F22" s="56">
        <f>'SUMMARY PIVOT TABLES-RES'!R4</f>
        <v>55000</v>
      </c>
      <c r="G22" s="56">
        <f>'SUMMARY PIVOT TABLES-RES'!S4</f>
        <v>15000</v>
      </c>
      <c r="H22" s="82">
        <f>'SUMMARY PIVOT TABLES-RES'!T4</f>
        <v>0</v>
      </c>
      <c r="I22" s="82">
        <f>'SUMMARY PIVOT TABLES-RES'!U4</f>
        <v>85000</v>
      </c>
      <c r="J22" s="82">
        <f>'SUMMARY PIVOT TABLES-RES'!V4</f>
        <v>65000</v>
      </c>
      <c r="K22" s="91">
        <f>'SUMMARY PIVOT TABLES-RES'!W4</f>
        <v>0</v>
      </c>
    </row>
    <row r="23" spans="2:11" x14ac:dyDescent="0.2">
      <c r="B23" s="103">
        <f>'SUMMARY PIVOT TABLES-RES'!D15</f>
        <v>0</v>
      </c>
      <c r="C23" s="99" t="str">
        <f>'SUMMARY PIVOT TABLES-RES'!B15</f>
        <v>Lebanon Reserve</v>
      </c>
      <c r="D23" s="90">
        <f>'SUMMARY PIVOT TABLES-RES'!C15</f>
        <v>0</v>
      </c>
      <c r="E23" s="56">
        <f>'SUMMARY PIVOT TABLES-RES'!Q15</f>
        <v>0</v>
      </c>
      <c r="F23" s="56">
        <f>'SUMMARY PIVOT TABLES-RES'!R15</f>
        <v>0</v>
      </c>
      <c r="G23" s="56">
        <f>'SUMMARY PIVOT TABLES-RES'!S15</f>
        <v>10000</v>
      </c>
      <c r="H23" s="82">
        <f>'SUMMARY PIVOT TABLES-RES'!T15</f>
        <v>0</v>
      </c>
      <c r="I23" s="82">
        <f>'SUMMARY PIVOT TABLES-RES'!U15</f>
        <v>120000</v>
      </c>
      <c r="J23" s="82">
        <f>'SUMMARY PIVOT TABLES-RES'!V15</f>
        <v>35000</v>
      </c>
      <c r="K23" s="91">
        <f>'SUMMARY PIVOT TABLES-RES'!W15</f>
        <v>0</v>
      </c>
    </row>
    <row r="24" spans="2:11" x14ac:dyDescent="0.2">
      <c r="B24" s="103">
        <f>'SUMMARY PIVOT TABLES-RES'!D11</f>
        <v>0</v>
      </c>
      <c r="C24" s="99" t="str">
        <f>'SUMMARY PIVOT TABLES-RES'!B11</f>
        <v>Doyle Reserve (Avondale Heights Reserves)</v>
      </c>
      <c r="D24" s="90">
        <f>'SUMMARY PIVOT TABLES-RES'!C11</f>
        <v>0</v>
      </c>
      <c r="E24" s="56">
        <f>'SUMMARY PIVOT TABLES-RES'!Q11</f>
        <v>0</v>
      </c>
      <c r="F24" s="56">
        <f>'SUMMARY PIVOT TABLES-RES'!R11</f>
        <v>20000</v>
      </c>
      <c r="G24" s="56">
        <f>'SUMMARY PIVOT TABLES-RES'!S11</f>
        <v>25000</v>
      </c>
      <c r="H24" s="82">
        <f>'SUMMARY PIVOT TABLES-RES'!T11</f>
        <v>60000</v>
      </c>
      <c r="I24" s="82">
        <f>'SUMMARY PIVOT TABLES-RES'!U11</f>
        <v>0</v>
      </c>
      <c r="J24" s="82">
        <f>'SUMMARY PIVOT TABLES-RES'!V11</f>
        <v>0</v>
      </c>
      <c r="K24" s="91">
        <f>'SUMMARY PIVOT TABLES-RES'!W11</f>
        <v>0</v>
      </c>
    </row>
    <row r="25" spans="2:11" x14ac:dyDescent="0.2">
      <c r="B25" s="103">
        <f>'SUMMARY PIVOT TABLES-RES'!D14</f>
        <v>0</v>
      </c>
      <c r="C25" s="99" t="str">
        <f>'SUMMARY PIVOT TABLES-RES'!B14</f>
        <v>JH Allan Reserve</v>
      </c>
      <c r="D25" s="90">
        <f>'SUMMARY PIVOT TABLES-RES'!C14</f>
        <v>0</v>
      </c>
      <c r="E25" s="56">
        <f>'SUMMARY PIVOT TABLES-RES'!Q14</f>
        <v>30000</v>
      </c>
      <c r="F25" s="56">
        <f>'SUMMARY PIVOT TABLES-RES'!R14</f>
        <v>0</v>
      </c>
      <c r="G25" s="56">
        <f>'SUMMARY PIVOT TABLES-RES'!S14</f>
        <v>0</v>
      </c>
      <c r="H25" s="82">
        <f>'SUMMARY PIVOT TABLES-RES'!T14</f>
        <v>0</v>
      </c>
      <c r="I25" s="82">
        <f>'SUMMARY PIVOT TABLES-RES'!U14</f>
        <v>0</v>
      </c>
      <c r="J25" s="82">
        <f>'SUMMARY PIVOT TABLES-RES'!V14</f>
        <v>0</v>
      </c>
      <c r="K25" s="91">
        <f>'SUMMARY PIVOT TABLES-RES'!W14</f>
        <v>0</v>
      </c>
    </row>
    <row r="26" spans="2:11" x14ac:dyDescent="0.2">
      <c r="B26" s="103">
        <f>'SUMMARY PIVOT TABLES-RES'!D22</f>
        <v>0</v>
      </c>
      <c r="C26" s="99">
        <f>'SUMMARY PIVOT TABLES-RES'!B22</f>
        <v>0</v>
      </c>
      <c r="D26" s="90">
        <f>'SUMMARY PIVOT TABLES-RES'!C22</f>
        <v>0</v>
      </c>
      <c r="E26" s="56">
        <f>'SUMMARY PIVOT TABLES-RES'!Q22</f>
        <v>0</v>
      </c>
      <c r="F26" s="56">
        <f>'SUMMARY PIVOT TABLES-RES'!R22</f>
        <v>0</v>
      </c>
      <c r="G26" s="56">
        <f>'SUMMARY PIVOT TABLES-RES'!S22</f>
        <v>0</v>
      </c>
      <c r="H26" s="82">
        <f>'SUMMARY PIVOT TABLES-RES'!T22</f>
        <v>0</v>
      </c>
      <c r="I26" s="82">
        <f>'SUMMARY PIVOT TABLES-RES'!U22</f>
        <v>0</v>
      </c>
      <c r="J26" s="82">
        <f>'SUMMARY PIVOT TABLES-RES'!V22</f>
        <v>0</v>
      </c>
      <c r="K26" s="91">
        <f>'SUMMARY PIVOT TABLES-RES'!W22</f>
        <v>0</v>
      </c>
    </row>
    <row r="27" spans="2:11" x14ac:dyDescent="0.2">
      <c r="B27" s="103">
        <f>'SUMMARY PIVOT TABLES-RES'!D18</f>
        <v>0</v>
      </c>
      <c r="C27" s="99" t="str">
        <f>'SUMMARY PIVOT TABLES-RES'!B18</f>
        <v>Overland Reserve (2 Ovals)</v>
      </c>
      <c r="D27" s="90">
        <f>'SUMMARY PIVOT TABLES-RES'!C18</f>
        <v>0</v>
      </c>
      <c r="E27" s="56">
        <f>'SUMMARY PIVOT TABLES-RES'!Q18</f>
        <v>0</v>
      </c>
      <c r="F27" s="56">
        <f>'SUMMARY PIVOT TABLES-RES'!R18</f>
        <v>200000</v>
      </c>
      <c r="G27" s="56">
        <f>'SUMMARY PIVOT TABLES-RES'!S18</f>
        <v>54000</v>
      </c>
      <c r="H27" s="82">
        <f>'SUMMARY PIVOT TABLES-RES'!T18</f>
        <v>0</v>
      </c>
      <c r="I27" s="82">
        <f>'SUMMARY PIVOT TABLES-RES'!U18</f>
        <v>0</v>
      </c>
      <c r="J27" s="82">
        <f>'SUMMARY PIVOT TABLES-RES'!V18</f>
        <v>0</v>
      </c>
      <c r="K27" s="91">
        <f>'SUMMARY PIVOT TABLES-RES'!W18</f>
        <v>0</v>
      </c>
    </row>
    <row r="28" spans="2:11" x14ac:dyDescent="0.2">
      <c r="B28" s="103">
        <f>'SUMMARY PIVOT TABLES-RES'!D26</f>
        <v>0</v>
      </c>
      <c r="C28" s="99" t="str">
        <f>'SUMMARY PIVOT TABLES-RES'!B26</f>
        <v>Debneys Park - public access courts</v>
      </c>
      <c r="D28" s="90">
        <f>'SUMMARY PIVOT TABLES-RES'!C26</f>
        <v>0</v>
      </c>
      <c r="E28" s="56">
        <f>'SUMMARY PIVOT TABLES-RES'!Q26</f>
        <v>0</v>
      </c>
      <c r="F28" s="56">
        <f>'SUMMARY PIVOT TABLES-RES'!R26</f>
        <v>0</v>
      </c>
      <c r="G28" s="56">
        <f>'SUMMARY PIVOT TABLES-RES'!S26</f>
        <v>0</v>
      </c>
      <c r="H28" s="82">
        <f>'SUMMARY PIVOT TABLES-RES'!T26</f>
        <v>0</v>
      </c>
      <c r="I28" s="82">
        <f>'SUMMARY PIVOT TABLES-RES'!U26</f>
        <v>0</v>
      </c>
      <c r="J28" s="82">
        <f>'SUMMARY PIVOT TABLES-RES'!V26</f>
        <v>35000</v>
      </c>
      <c r="K28" s="91"/>
    </row>
    <row r="29" spans="2:11" x14ac:dyDescent="0.2">
      <c r="B29" s="103">
        <f>'SUMMARY PIVOT TABLES-RES'!D7</f>
        <v>0</v>
      </c>
      <c r="C29" s="99" t="str">
        <f>'SUMMARY PIVOT TABLES-RES'!B7</f>
        <v>Canning Reserve</v>
      </c>
      <c r="D29" s="90">
        <f>'SUMMARY PIVOT TABLES-RES'!C7</f>
        <v>0</v>
      </c>
      <c r="E29" s="56">
        <f>'SUMMARY PIVOT TABLES-RES'!Q7</f>
        <v>70000</v>
      </c>
      <c r="F29" s="56">
        <f>'SUMMARY PIVOT TABLES-RES'!R7</f>
        <v>0</v>
      </c>
      <c r="G29" s="56">
        <f>'SUMMARY PIVOT TABLES-RES'!S7</f>
        <v>0</v>
      </c>
      <c r="H29" s="82">
        <f>'SUMMARY PIVOT TABLES-RES'!T7</f>
        <v>120000</v>
      </c>
      <c r="I29" s="82">
        <f>'SUMMARY PIVOT TABLES-RES'!U7</f>
        <v>0</v>
      </c>
      <c r="J29" s="82">
        <f>'SUMMARY PIVOT TABLES-RES'!V7</f>
        <v>0</v>
      </c>
      <c r="K29" s="91">
        <f>'SUMMARY PIVOT TABLES-RES'!W7</f>
        <v>0</v>
      </c>
    </row>
    <row r="30" spans="2:11" x14ac:dyDescent="0.2">
      <c r="B30" s="103">
        <f>'SUMMARY PIVOT TABLES-RES'!D30</f>
        <v>0</v>
      </c>
      <c r="C30" s="99" t="str">
        <f>'SUMMARY PIVOT TABLES-RES'!B30</f>
        <v>Avondale Heights Tennis Club</v>
      </c>
      <c r="D30" s="90">
        <f>'SUMMARY PIVOT TABLES-RES'!C30</f>
        <v>0</v>
      </c>
      <c r="E30" s="56">
        <f>'SUMMARY PIVOT TABLES-RES'!Q30</f>
        <v>0</v>
      </c>
      <c r="F30" s="56">
        <f>'SUMMARY PIVOT TABLES-RES'!R30</f>
        <v>0</v>
      </c>
      <c r="G30" s="56">
        <f>'SUMMARY PIVOT TABLES-RES'!S30</f>
        <v>0</v>
      </c>
      <c r="H30" s="82">
        <f>'SUMMARY PIVOT TABLES-RES'!T30</f>
        <v>0</v>
      </c>
      <c r="I30" s="82">
        <f>'SUMMARY PIVOT TABLES-RES'!U30</f>
        <v>0</v>
      </c>
      <c r="J30" s="82">
        <f>'SUMMARY PIVOT TABLES-RES'!V30</f>
        <v>45000</v>
      </c>
      <c r="K30" s="92"/>
    </row>
    <row r="31" spans="2:11" x14ac:dyDescent="0.2">
      <c r="B31" s="103">
        <f>'SUMMARY PIVOT TABLES-RES'!D6</f>
        <v>0</v>
      </c>
      <c r="C31" s="99" t="str">
        <f>'SUMMARY PIVOT TABLES-RES'!B6</f>
        <v>Buckley Park (2 Ovals)</v>
      </c>
      <c r="D31" s="90">
        <f>'SUMMARY PIVOT TABLES-RES'!C6</f>
        <v>0</v>
      </c>
      <c r="E31" s="56">
        <f>'SUMMARY PIVOT TABLES-RES'!Q6</f>
        <v>20000</v>
      </c>
      <c r="F31" s="56">
        <f>'SUMMARY PIVOT TABLES-RES'!R6</f>
        <v>58000</v>
      </c>
      <c r="G31" s="56">
        <f>'SUMMARY PIVOT TABLES-RES'!S6</f>
        <v>0</v>
      </c>
      <c r="H31" s="82">
        <f>'SUMMARY PIVOT TABLES-RES'!T6</f>
        <v>0</v>
      </c>
      <c r="I31" s="82">
        <f>'SUMMARY PIVOT TABLES-RES'!U6</f>
        <v>150000</v>
      </c>
      <c r="J31" s="82">
        <f>'SUMMARY PIVOT TABLES-RES'!V6</f>
        <v>0</v>
      </c>
      <c r="K31" s="91"/>
    </row>
    <row r="32" spans="2:11" x14ac:dyDescent="0.2">
      <c r="B32" s="103">
        <f>'SUMMARY PIVOT TABLES-RES'!D31</f>
        <v>0</v>
      </c>
      <c r="C32" s="100" t="str">
        <f>'SUMMARY PIVOT TABLES-RES'!B31</f>
        <v>Buckley Park Tennis Club</v>
      </c>
      <c r="D32" s="101">
        <f>'SUMMARY PIVOT TABLES-RES'!C31</f>
        <v>0</v>
      </c>
      <c r="E32" s="58">
        <f>'SUMMARY PIVOT TABLES-RES'!Q31</f>
        <v>0</v>
      </c>
      <c r="F32" s="58">
        <f>'SUMMARY PIVOT TABLES-RES'!R31</f>
        <v>0</v>
      </c>
      <c r="G32" s="58">
        <f>'SUMMARY PIVOT TABLES-RES'!S31</f>
        <v>0</v>
      </c>
      <c r="H32" s="82">
        <f>'SUMMARY PIVOT TABLES-RES'!T31</f>
        <v>0</v>
      </c>
      <c r="I32" s="82">
        <f>'SUMMARY PIVOT TABLES-RES'!U31</f>
        <v>0</v>
      </c>
      <c r="J32" s="82">
        <f>'SUMMARY PIVOT TABLES-RES'!V31</f>
        <v>0</v>
      </c>
      <c r="K32" s="91"/>
    </row>
    <row r="33" spans="2:11" x14ac:dyDescent="0.2">
      <c r="B33" s="103">
        <f>'SUMMARY PIVOT TABLES-RES'!D33</f>
        <v>0</v>
      </c>
      <c r="C33" s="99" t="str">
        <f>'SUMMARY PIVOT TABLES-RES'!B33</f>
        <v>Essendon Tennis Club</v>
      </c>
      <c r="D33" s="90">
        <f>'SUMMARY PIVOT TABLES-RES'!C33</f>
        <v>0</v>
      </c>
      <c r="E33" s="56">
        <f>'SUMMARY PIVOT TABLES-RES'!Q33</f>
        <v>0</v>
      </c>
      <c r="F33" s="56">
        <f>'SUMMARY PIVOT TABLES-RES'!R33</f>
        <v>0</v>
      </c>
      <c r="G33" s="56">
        <f>'SUMMARY PIVOT TABLES-RES'!S33</f>
        <v>0</v>
      </c>
      <c r="H33" s="82">
        <f>'SUMMARY PIVOT TABLES-RES'!T33</f>
        <v>0</v>
      </c>
      <c r="I33" s="82">
        <f>'SUMMARY PIVOT TABLES-RES'!U33</f>
        <v>0</v>
      </c>
      <c r="J33" s="82">
        <f>'SUMMARY PIVOT TABLES-RES'!V33</f>
        <v>0</v>
      </c>
      <c r="K33" s="91"/>
    </row>
    <row r="34" spans="2:11" ht="13.5" thickBot="1" x14ac:dyDescent="0.25">
      <c r="B34" s="103">
        <f>'SUMMARY PIVOT TABLES-RES'!D32</f>
        <v>0</v>
      </c>
      <c r="C34" s="99" t="str">
        <f>'SUMMARY PIVOT TABLES-RES'!B32</f>
        <v>East Keilor Tennis Club</v>
      </c>
      <c r="D34" s="90">
        <f>'SUMMARY PIVOT TABLES-RES'!C32</f>
        <v>0</v>
      </c>
      <c r="E34" s="60">
        <f>'SUMMARY PIVOT TABLES-RES'!Q32</f>
        <v>0</v>
      </c>
      <c r="F34" s="60">
        <f>'SUMMARY PIVOT TABLES-RES'!R32</f>
        <v>0</v>
      </c>
      <c r="G34" s="60">
        <f>'SUMMARY PIVOT TABLES-RES'!S32</f>
        <v>0</v>
      </c>
      <c r="H34" s="83">
        <f>'SUMMARY PIVOT TABLES-RES'!T32</f>
        <v>0</v>
      </c>
      <c r="I34" s="83">
        <f>'SUMMARY PIVOT TABLES-RES'!U32</f>
        <v>0</v>
      </c>
      <c r="J34" s="83">
        <f>'SUMMARY PIVOT TABLES-RES'!V32</f>
        <v>0</v>
      </c>
      <c r="K34" s="91"/>
    </row>
    <row r="35" spans="2:11" ht="13.5" thickBot="1" x14ac:dyDescent="0.25">
      <c r="B35" s="104"/>
      <c r="C35" s="104"/>
      <c r="D35" s="66"/>
      <c r="E35" s="66">
        <f>'SUMMARY PIVOT TABLES-RES'!Q53</f>
        <v>650000</v>
      </c>
      <c r="F35" s="66">
        <f>'SUMMARY PIVOT TABLES-RES'!R53</f>
        <v>513000</v>
      </c>
      <c r="G35" s="66">
        <f>'SUMMARY PIVOT TABLES-RES'!S53</f>
        <v>291000</v>
      </c>
      <c r="H35" s="66">
        <f>'SUMMARY PIVOT TABLES-RES'!T53</f>
        <v>3450000</v>
      </c>
      <c r="I35" s="66">
        <f>'SUMMARY PIVOT TABLES-RES'!U53</f>
        <v>1527000</v>
      </c>
      <c r="J35" s="66">
        <f>'SUMMARY PIVOT TABLES-RES'!V53</f>
        <v>1623000</v>
      </c>
      <c r="K35" s="66"/>
    </row>
    <row r="36" spans="2:11" ht="13.5" thickBot="1" x14ac:dyDescent="0.25">
      <c r="B36" s="105"/>
      <c r="C36" s="106"/>
      <c r="D36" s="106" t="str">
        <f>'SUMMARY PIVOT TABLES-RES'!$C$54</f>
        <v>TOTAL CHECK (linked to Pivot Tables Sheet i2:l7) data verification</v>
      </c>
      <c r="E36" s="107">
        <f>'SUMMARY PIVOT TABLES-RES'!Q54</f>
        <v>650000</v>
      </c>
      <c r="F36" s="107">
        <f>'SUMMARY PIVOT TABLES-RES'!R54</f>
        <v>513000</v>
      </c>
      <c r="G36" s="107">
        <f>'SUMMARY PIVOT TABLES-RES'!S54</f>
        <v>291000</v>
      </c>
      <c r="H36" s="107">
        <f>'SUMMARY PIVOT TABLES-RES'!T54</f>
        <v>3450000</v>
      </c>
      <c r="I36" s="107">
        <f>'SUMMARY PIVOT TABLES-RES'!U54</f>
        <v>1527000</v>
      </c>
      <c r="J36" s="107">
        <f>'SUMMARY PIVOT TABLES-RES'!V54</f>
        <v>1623000</v>
      </c>
      <c r="K36" s="108"/>
    </row>
    <row r="39" spans="2:11" x14ac:dyDescent="0.2">
      <c r="C39" s="116" t="s">
        <v>99</v>
      </c>
    </row>
  </sheetData>
  <mergeCells count="4">
    <mergeCell ref="B1:D1"/>
    <mergeCell ref="E1:G1"/>
    <mergeCell ref="H1:J1"/>
    <mergeCell ref="K1:K2"/>
  </mergeCells>
  <pageMargins left="0.7" right="0.7" top="0.75" bottom="0.75" header="0.3" footer="0.3"/>
  <pageSetup paperSize="9" orientation="portrait" horizontalDpi="4294967294" verticalDpi="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H8" sqref="H8"/>
    </sheetView>
  </sheetViews>
  <sheetFormatPr defaultColWidth="11.42578125" defaultRowHeight="12.75" x14ac:dyDescent="0.2"/>
  <cols>
    <col min="1" max="1" width="44.140625" bestFit="1" customWidth="1"/>
  </cols>
  <sheetData>
    <row r="1" spans="1:5" x14ac:dyDescent="0.2">
      <c r="A1" t="s">
        <v>511</v>
      </c>
      <c r="B1" t="s">
        <v>512</v>
      </c>
      <c r="C1" t="s">
        <v>513</v>
      </c>
      <c r="D1" t="s">
        <v>514</v>
      </c>
      <c r="E1" t="s">
        <v>515</v>
      </c>
    </row>
    <row r="2" spans="1:5" x14ac:dyDescent="0.2">
      <c r="A2" t="str">
        <f>'Pavs Priority Assessment'!B13</f>
        <v>Cross Keys Pavilion</v>
      </c>
      <c r="B2">
        <f>'Pavs Priority Assessment'!C13</f>
        <v>105</v>
      </c>
      <c r="C2" s="135">
        <f>'SUMMARY PIVOT TABLES-PAVS'!E10</f>
        <v>0</v>
      </c>
      <c r="D2" s="135">
        <f>'SUMMARY PIVOT TABLES-PAVS'!F10</f>
        <v>1123000</v>
      </c>
      <c r="E2" s="135">
        <f>'SUMMARY PIVOT TABLES-PAVS'!G10</f>
        <v>1123000</v>
      </c>
    </row>
    <row r="3" spans="1:5" x14ac:dyDescent="0.2">
      <c r="A3" t="str">
        <f>'Pavs Priority Assessment'!B19</f>
        <v>Fairburn North Pavilion</v>
      </c>
      <c r="B3">
        <f>'Pavs Priority Assessment'!C19</f>
        <v>105</v>
      </c>
      <c r="C3" s="135">
        <f>'SUMMARY PIVOT TABLES-PAVS'!E16</f>
        <v>20000</v>
      </c>
      <c r="D3" s="135">
        <f>'SUMMARY PIVOT TABLES-PAVS'!F16</f>
        <v>845000</v>
      </c>
      <c r="E3" s="135">
        <f>'SUMMARY PIVOT TABLES-PAVS'!G16</f>
        <v>865000</v>
      </c>
    </row>
    <row r="4" spans="1:5" x14ac:dyDescent="0.2">
      <c r="A4" t="str">
        <f>'Pavs Priority Assessment'!B20</f>
        <v>Fairburn South Pavilion</v>
      </c>
      <c r="B4">
        <f>'Pavs Priority Assessment'!C20</f>
        <v>105</v>
      </c>
      <c r="C4" s="135">
        <f>'SUMMARY PIVOT TABLES-PAVS'!E17</f>
        <v>0</v>
      </c>
      <c r="D4" s="135">
        <f>'SUMMARY PIVOT TABLES-PAVS'!F17</f>
        <v>975000</v>
      </c>
      <c r="E4" s="135">
        <f>'SUMMARY PIVOT TABLES-PAVS'!G17</f>
        <v>975000</v>
      </c>
    </row>
    <row r="5" spans="1:5" x14ac:dyDescent="0.2">
      <c r="A5" t="str">
        <f>'Pavs Priority Assessment'!B22</f>
        <v>JA Fullarton Pavilion</v>
      </c>
      <c r="B5">
        <f>'Pavs Priority Assessment'!C22</f>
        <v>100</v>
      </c>
      <c r="C5" s="135">
        <f>'SUMMARY PIVOT TABLES-PAVS'!E19</f>
        <v>60000</v>
      </c>
      <c r="D5" s="135">
        <f>'SUMMARY PIVOT TABLES-PAVS'!F19</f>
        <v>860000</v>
      </c>
      <c r="E5" s="135">
        <f>'SUMMARY PIVOT TABLES-PAVS'!G19</f>
        <v>920000</v>
      </c>
    </row>
    <row r="6" spans="1:5" x14ac:dyDescent="0.2">
      <c r="A6" t="str">
        <f>'Pavs Priority Assessment'!B18</f>
        <v>Fairbairn Middle Pavilion</v>
      </c>
      <c r="B6">
        <f>'Pavs Priority Assessment'!C18</f>
        <v>95</v>
      </c>
      <c r="C6" s="135">
        <f>'SUMMARY PIVOT TABLES-PAVS'!E15</f>
        <v>20000</v>
      </c>
      <c r="D6" s="135">
        <f>'SUMMARY PIVOT TABLES-PAVS'!F15</f>
        <v>790000</v>
      </c>
      <c r="E6" s="135">
        <f>'SUMMARY PIVOT TABLES-PAVS'!G15</f>
        <v>810000</v>
      </c>
    </row>
    <row r="7" spans="1:5" x14ac:dyDescent="0.2">
      <c r="A7" t="str">
        <f>'Pavs Priority Assessment'!B30</f>
        <v>Strathnaver Pavilion</v>
      </c>
      <c r="B7">
        <f>'Pavs Priority Assessment'!C30</f>
        <v>95</v>
      </c>
      <c r="C7" s="135">
        <f>'SUMMARY PIVOT TABLES-PAVS'!E27</f>
        <v>0</v>
      </c>
      <c r="D7" s="135">
        <f>'SUMMARY PIVOT TABLES-PAVS'!F27</f>
        <v>0</v>
      </c>
      <c r="E7" s="135">
        <f>'SUMMARY PIVOT TABLES-PAVS'!G27</f>
        <v>0</v>
      </c>
    </row>
    <row r="8" spans="1:5" x14ac:dyDescent="0.2">
      <c r="A8" t="str">
        <f>'Pavs Priority Assessment'!B7</f>
        <v>AJ Davis Pavilion</v>
      </c>
      <c r="B8">
        <f>'Pavs Priority Assessment'!C7</f>
        <v>90</v>
      </c>
      <c r="C8" s="135">
        <f>'SUMMARY PIVOT TABLES-PAVS'!E4</f>
        <v>0</v>
      </c>
      <c r="D8" s="135">
        <f>'SUMMARY PIVOT TABLES-PAVS'!F4</f>
        <v>740000</v>
      </c>
      <c r="E8" s="135">
        <f>'SUMMARY PIVOT TABLES-PAVS'!G4</f>
        <v>740000</v>
      </c>
    </row>
    <row r="9" spans="1:5" x14ac:dyDescent="0.2">
      <c r="A9" t="str">
        <f>'Pavs Priority Assessment'!B31</f>
        <v>Walter Pavilion</v>
      </c>
      <c r="B9">
        <f>'Pavs Priority Assessment'!C31</f>
        <v>90</v>
      </c>
      <c r="C9" s="135">
        <f>'SUMMARY PIVOT TABLES-PAVS'!E28</f>
        <v>40000</v>
      </c>
      <c r="D9" s="135">
        <f>'SUMMARY PIVOT TABLES-PAVS'!F28</f>
        <v>535000</v>
      </c>
      <c r="E9" s="135">
        <f>'SUMMARY PIVOT TABLES-PAVS'!G28</f>
        <v>575000</v>
      </c>
    </row>
    <row r="10" spans="1:5" x14ac:dyDescent="0.2">
      <c r="A10" t="str">
        <f>'Pavs Priority Assessment'!B33</f>
        <v>Airport West Tennis Club</v>
      </c>
      <c r="B10">
        <f>'Pavs Priority Assessment'!C33</f>
        <v>90</v>
      </c>
      <c r="C10" s="135">
        <f>'SUMMARY PIVOT TABLES-PAVS'!E30</f>
        <v>120000</v>
      </c>
      <c r="D10" s="135">
        <f>'SUMMARY PIVOT TABLES-PAVS'!F30</f>
        <v>140000</v>
      </c>
      <c r="E10" s="135">
        <f>'SUMMARY PIVOT TABLES-PAVS'!G30</f>
        <v>260000</v>
      </c>
    </row>
    <row r="11" spans="1:5" x14ac:dyDescent="0.2">
      <c r="A11" t="str">
        <f>'Pavs Priority Assessment'!B15</f>
        <v>Doutta Pavilion Old Pavilion</v>
      </c>
      <c r="B11">
        <f>'Pavs Priority Assessment'!C15</f>
        <v>85</v>
      </c>
      <c r="C11" s="135">
        <f>'SUMMARY PIVOT TABLES-PAVS'!E12</f>
        <v>50000</v>
      </c>
      <c r="D11" s="135">
        <f>'SUMMARY PIVOT TABLES-PAVS'!F12</f>
        <v>615000</v>
      </c>
      <c r="E11" s="135">
        <f>'SUMMARY PIVOT TABLES-PAVS'!G12</f>
        <v>665000</v>
      </c>
    </row>
    <row r="12" spans="1:5" x14ac:dyDescent="0.2">
      <c r="A12" t="str">
        <f>'Pavs Priority Assessment'!B34</f>
        <v>Avondale Heights Tennis Club</v>
      </c>
      <c r="B12">
        <f>'Pavs Priority Assessment'!C34</f>
        <v>85</v>
      </c>
      <c r="C12" s="135">
        <f>'SUMMARY PIVOT TABLES-PAVS'!E31</f>
        <v>120000</v>
      </c>
      <c r="D12" s="135">
        <f>'SUMMARY PIVOT TABLES-PAVS'!F31</f>
        <v>140000</v>
      </c>
      <c r="E12" s="135">
        <f>'SUMMARY PIVOT TABLES-PAVS'!G31</f>
        <v>260000</v>
      </c>
    </row>
    <row r="13" spans="1:5" x14ac:dyDescent="0.2">
      <c r="A13" t="str">
        <f>'Pavs Priority Assessment'!B50</f>
        <v>Ascot Vale Trugo Club</v>
      </c>
      <c r="B13">
        <f>'Pavs Priority Assessment'!C50</f>
        <v>85</v>
      </c>
      <c r="C13" s="135">
        <f>'SUMMARY PIVOT TABLES-PAVS'!E47</f>
        <v>40000</v>
      </c>
      <c r="D13" s="135">
        <f>'SUMMARY PIVOT TABLES-PAVS'!F47</f>
        <v>500000</v>
      </c>
      <c r="E13" s="135">
        <f>'SUMMARY PIVOT TABLES-PAVS'!G47</f>
        <v>540000</v>
      </c>
    </row>
    <row r="14" spans="1:5" x14ac:dyDescent="0.2">
      <c r="A14" t="str">
        <f>'Pavs Priority Assessment'!B8</f>
        <v>Boeing Pavilion - baseball</v>
      </c>
      <c r="B14">
        <f>'Pavs Priority Assessment'!C8</f>
        <v>80</v>
      </c>
      <c r="C14" s="135">
        <f>'SUMMARY PIVOT TABLES-PAVS'!E5</f>
        <v>5000</v>
      </c>
      <c r="D14" s="135">
        <f>'SUMMARY PIVOT TABLES-PAVS'!F5</f>
        <v>240000</v>
      </c>
      <c r="E14" s="135">
        <f>'SUMMARY PIVOT TABLES-PAVS'!G5</f>
        <v>245000</v>
      </c>
    </row>
    <row r="15" spans="1:5" x14ac:dyDescent="0.2">
      <c r="A15" t="str">
        <f>'Pavs Priority Assessment'!B24</f>
        <v>Lebanon Pavilion</v>
      </c>
      <c r="B15">
        <f>'Pavs Priority Assessment'!C24</f>
        <v>80</v>
      </c>
      <c r="C15" s="135">
        <f>'SUMMARY PIVOT TABLES-PAVS'!E21</f>
        <v>0</v>
      </c>
      <c r="D15" s="135">
        <f>'SUMMARY PIVOT TABLES-PAVS'!F21</f>
        <v>825000</v>
      </c>
      <c r="E15" s="135">
        <f>'SUMMARY PIVOT TABLES-PAVS'!G21</f>
        <v>825000</v>
      </c>
    </row>
    <row r="16" spans="1:5" x14ac:dyDescent="0.2">
      <c r="A16" t="str">
        <f>'Pavs Priority Assessment'!B27</f>
        <v>Ormond Park Pavilion (football)</v>
      </c>
      <c r="B16">
        <f>'Pavs Priority Assessment'!C27</f>
        <v>80</v>
      </c>
      <c r="C16" s="135">
        <f>'SUMMARY PIVOT TABLES-PAVS'!E24</f>
        <v>50000</v>
      </c>
      <c r="D16" s="135">
        <f>'SUMMARY PIVOT TABLES-PAVS'!F24</f>
        <v>1135000</v>
      </c>
      <c r="E16" s="135">
        <f>'SUMMARY PIVOT TABLES-PAVS'!G24</f>
        <v>1185000</v>
      </c>
    </row>
    <row r="17" spans="1:5" x14ac:dyDescent="0.2">
      <c r="A17" t="str">
        <f>'Pavs Priority Assessment'!B14</f>
        <v>Debney's Pavilion</v>
      </c>
      <c r="B17">
        <f>'Pavs Priority Assessment'!C14</f>
        <v>75</v>
      </c>
      <c r="C17" s="135">
        <f>'SUMMARY PIVOT TABLES-PAVS'!E11</f>
        <v>60000</v>
      </c>
      <c r="D17" s="135">
        <f>'SUMMARY PIVOT TABLES-PAVS'!F11</f>
        <v>665000</v>
      </c>
      <c r="E17" s="135">
        <f>'SUMMARY PIVOT TABLES-PAVS'!G11</f>
        <v>725000</v>
      </c>
    </row>
    <row r="18" spans="1:5" x14ac:dyDescent="0.2">
      <c r="A18" t="str">
        <f>'Pavs Priority Assessment'!B16</f>
        <v>Doyle Pavilion</v>
      </c>
      <c r="B18">
        <f>'Pavs Priority Assessment'!C16</f>
        <v>75</v>
      </c>
      <c r="C18" s="135">
        <f>'SUMMARY PIVOT TABLES-PAVS'!E13</f>
        <v>45000</v>
      </c>
      <c r="D18" s="135">
        <f>'SUMMARY PIVOT TABLES-PAVS'!F13</f>
        <v>570000</v>
      </c>
      <c r="E18" s="135">
        <f>'SUMMARY PIVOT TABLES-PAVS'!G13</f>
        <v>615000</v>
      </c>
    </row>
    <row r="19" spans="1:5" x14ac:dyDescent="0.2">
      <c r="A19" t="str">
        <f>'Pavs Priority Assessment'!B29</f>
        <v>Overland Pavilion</v>
      </c>
      <c r="B19">
        <f>'Pavs Priority Assessment'!C29</f>
        <v>75</v>
      </c>
      <c r="C19" s="135">
        <f>'SUMMARY PIVOT TABLES-PAVS'!E26</f>
        <v>0</v>
      </c>
      <c r="D19" s="135">
        <f>'SUMMARY PIVOT TABLES-PAVS'!F26</f>
        <v>345000</v>
      </c>
      <c r="E19" s="135">
        <f>'SUMMARY PIVOT TABLES-PAVS'!G26</f>
        <v>345000</v>
      </c>
    </row>
    <row r="20" spans="1:5" x14ac:dyDescent="0.2">
      <c r="A20" t="str">
        <f>'Pavs Priority Assessment'!B43</f>
        <v>Clifton Park Bowling Club</v>
      </c>
      <c r="B20">
        <f>'Pavs Priority Assessment'!C43</f>
        <v>75</v>
      </c>
      <c r="C20" s="135">
        <f>'SUMMARY PIVOT TABLES-PAVS'!E40</f>
        <v>305000</v>
      </c>
      <c r="D20" s="135">
        <f>'SUMMARY PIVOT TABLES-PAVS'!F40</f>
        <v>20000</v>
      </c>
      <c r="E20" s="135">
        <f>'SUMMARY PIVOT TABLES-PAVS'!G40</f>
        <v>325000</v>
      </c>
    </row>
    <row r="21" spans="1:5" x14ac:dyDescent="0.2">
      <c r="A21" t="str">
        <f>'Pavs Priority Assessment'!B28</f>
        <v>Ormond Park Pavilion (soccer)</v>
      </c>
      <c r="B21">
        <f>'Pavs Priority Assessment'!C28</f>
        <v>70</v>
      </c>
      <c r="C21" s="135">
        <f>'SUMMARY PIVOT TABLES-PAVS'!E25</f>
        <v>200000</v>
      </c>
      <c r="D21" s="135">
        <f>'SUMMARY PIVOT TABLES-PAVS'!F25</f>
        <v>745000</v>
      </c>
      <c r="E21" s="135">
        <f>'SUMMARY PIVOT TABLES-PAVS'!G25</f>
        <v>945000</v>
      </c>
    </row>
    <row r="22" spans="1:5" x14ac:dyDescent="0.2">
      <c r="A22" t="str">
        <f>'Pavs Priority Assessment'!B9</f>
        <v>Boeing Pavilion - cricket</v>
      </c>
      <c r="B22">
        <f>'Pavs Priority Assessment'!C9</f>
        <v>65</v>
      </c>
      <c r="C22" s="135">
        <f>'SUMMARY PIVOT TABLES-PAVS'!E6</f>
        <v>5000</v>
      </c>
      <c r="D22" s="135">
        <f>'SUMMARY PIVOT TABLES-PAVS'!F6</f>
        <v>617000</v>
      </c>
      <c r="E22" s="135">
        <f>'SUMMARY PIVOT TABLES-PAVS'!G6</f>
        <v>622000</v>
      </c>
    </row>
    <row r="23" spans="1:5" x14ac:dyDescent="0.2">
      <c r="A23" t="str">
        <f>'Pavs Priority Assessment'!B12</f>
        <v>Clifton Park Pavilion</v>
      </c>
      <c r="B23">
        <f>'Pavs Priority Assessment'!C12</f>
        <v>65</v>
      </c>
      <c r="C23" s="135">
        <f>'SUMMARY PIVOT TABLES-PAVS'!E9</f>
        <v>20000</v>
      </c>
      <c r="D23" s="135">
        <f>'SUMMARY PIVOT TABLES-PAVS'!F9</f>
        <v>275000</v>
      </c>
      <c r="E23" s="135">
        <f>'SUMMARY PIVOT TABLES-PAVS'!G9</f>
        <v>295000</v>
      </c>
    </row>
    <row r="24" spans="1:5" x14ac:dyDescent="0.2">
      <c r="A24" t="str">
        <f>'Pavs Priority Assessment'!B40</f>
        <v>Strathmore Tennis Club</v>
      </c>
      <c r="B24">
        <f>'Pavs Priority Assessment'!C40</f>
        <v>65</v>
      </c>
      <c r="C24" s="135">
        <f>'SUMMARY PIVOT TABLES-PAVS'!E37</f>
        <v>60000</v>
      </c>
      <c r="D24" s="135">
        <f>'SUMMARY PIVOT TABLES-PAVS'!F37</f>
        <v>120000</v>
      </c>
      <c r="E24" s="135">
        <f>'SUMMARY PIVOT TABLES-PAVS'!G37</f>
        <v>180000</v>
      </c>
    </row>
    <row r="25" spans="1:5" x14ac:dyDescent="0.2">
      <c r="A25" t="str">
        <f>'Pavs Priority Assessment'!B21</f>
        <v>Hansen Training Pavilion</v>
      </c>
      <c r="B25">
        <f>'Pavs Priority Assessment'!C21</f>
        <v>60</v>
      </c>
      <c r="C25" s="135">
        <f>'SUMMARY PIVOT TABLES-PAVS'!E18</f>
        <v>0</v>
      </c>
      <c r="D25" s="135">
        <f>'SUMMARY PIVOT TABLES-PAVS'!F18</f>
        <v>0</v>
      </c>
      <c r="E25" s="135">
        <f>'SUMMARY PIVOT TABLES-PAVS'!G18</f>
        <v>0</v>
      </c>
    </row>
    <row r="26" spans="1:5" x14ac:dyDescent="0.2">
      <c r="A26" t="str">
        <f>'Pavs Priority Assessment'!B25</f>
        <v>Maribyrnong Park Pavilion</v>
      </c>
      <c r="B26">
        <f>'Pavs Priority Assessment'!C25</f>
        <v>60</v>
      </c>
      <c r="C26" s="135">
        <f>'SUMMARY PIVOT TABLES-PAVS'!E22</f>
        <v>0</v>
      </c>
      <c r="D26" s="135">
        <f>'SUMMARY PIVOT TABLES-PAVS'!F22</f>
        <v>250000</v>
      </c>
      <c r="E26" s="135">
        <f>'SUMMARY PIVOT TABLES-PAVS'!G22</f>
        <v>250000</v>
      </c>
    </row>
    <row r="27" spans="1:5" x14ac:dyDescent="0.2">
      <c r="A27" t="str">
        <f>'Pavs Priority Assessment'!B32</f>
        <v>Moonee Valley Athletics Centre Pavilion (Athletics)</v>
      </c>
      <c r="B27">
        <f>'Pavs Priority Assessment'!C32</f>
        <v>60</v>
      </c>
      <c r="C27" s="135">
        <f>'SUMMARY PIVOT TABLES-PAVS'!E29</f>
        <v>130000</v>
      </c>
      <c r="D27" s="135">
        <f>'SUMMARY PIVOT TABLES-PAVS'!F29</f>
        <v>830000</v>
      </c>
      <c r="E27" s="135">
        <f>'SUMMARY PIVOT TABLES-PAVS'!G29</f>
        <v>960000</v>
      </c>
    </row>
    <row r="28" spans="1:5" x14ac:dyDescent="0.2">
      <c r="A28" t="str">
        <f>'Pavs Priority Assessment'!B36</f>
        <v>Doutta Galla Tennis Club</v>
      </c>
      <c r="B28">
        <f>'Pavs Priority Assessment'!C36</f>
        <v>60</v>
      </c>
      <c r="C28" s="135">
        <f>'SUMMARY PIVOT TABLES-PAVS'!E33</f>
        <v>90000</v>
      </c>
      <c r="D28" s="135">
        <f>'SUMMARY PIVOT TABLES-PAVS'!F33</f>
        <v>180000</v>
      </c>
      <c r="E28" s="135">
        <f>'SUMMARY PIVOT TABLES-PAVS'!G33</f>
        <v>270000</v>
      </c>
    </row>
    <row r="29" spans="1:5" x14ac:dyDescent="0.2">
      <c r="A29" t="str">
        <f>'Pavs Priority Assessment'!B44</f>
        <v>Doutta Galla Bowls Club</v>
      </c>
      <c r="B29">
        <f>'Pavs Priority Assessment'!C44</f>
        <v>60</v>
      </c>
      <c r="C29" s="135">
        <f>'SUMMARY PIVOT TABLES-PAVS'!E41</f>
        <v>65000</v>
      </c>
      <c r="D29" s="135">
        <f>'SUMMARY PIVOT TABLES-PAVS'!F41</f>
        <v>180000</v>
      </c>
      <c r="E29" s="135">
        <f>'SUMMARY PIVOT TABLES-PAVS'!G41</f>
        <v>245000</v>
      </c>
    </row>
    <row r="30" spans="1:5" x14ac:dyDescent="0.2">
      <c r="A30" t="str">
        <f>'Pavs Priority Assessment'!B49</f>
        <v>Moonee Valley Bowls Club</v>
      </c>
      <c r="B30">
        <f>'Pavs Priority Assessment'!C49</f>
        <v>60</v>
      </c>
      <c r="C30" s="135">
        <f>'SUMMARY PIVOT TABLES-PAVS'!E46</f>
        <v>160000</v>
      </c>
      <c r="D30" s="135">
        <f>'SUMMARY PIVOT TABLES-PAVS'!F46</f>
        <v>0</v>
      </c>
      <c r="E30" s="135">
        <f>'SUMMARY PIVOT TABLES-PAVS'!G46</f>
        <v>160000</v>
      </c>
    </row>
    <row r="31" spans="1:5" x14ac:dyDescent="0.2">
      <c r="A31" t="str">
        <f>'Pavs Priority Assessment'!B52</f>
        <v>Essendon Rowing Club</v>
      </c>
      <c r="B31">
        <f>'Pavs Priority Assessment'!C52</f>
        <v>60</v>
      </c>
      <c r="C31" s="135">
        <f>'SUMMARY PIVOT TABLES-PAVS'!E49</f>
        <v>50000</v>
      </c>
      <c r="D31" s="135">
        <f>'SUMMARY PIVOT TABLES-PAVS'!F49</f>
        <v>120000</v>
      </c>
      <c r="E31" s="135">
        <f>'SUMMARY PIVOT TABLES-PAVS'!G49</f>
        <v>170000</v>
      </c>
    </row>
    <row r="32" spans="1:5" x14ac:dyDescent="0.2">
      <c r="A32" t="str">
        <f>'Pavs Priority Assessment'!B26</f>
        <v>Northern Obedience Dog Training Centre</v>
      </c>
      <c r="B32">
        <f>'Pavs Priority Assessment'!C26</f>
        <v>55</v>
      </c>
      <c r="C32" s="135">
        <f>'SUMMARY PIVOT TABLES-PAVS'!E23</f>
        <v>40000</v>
      </c>
      <c r="D32" s="135">
        <f>'SUMMARY PIVOT TABLES-PAVS'!F23</f>
        <v>245000</v>
      </c>
      <c r="E32" s="135">
        <f>'SUMMARY PIVOT TABLES-PAVS'!G23</f>
        <v>285000</v>
      </c>
    </row>
    <row r="33" spans="1:5" x14ac:dyDescent="0.2">
      <c r="A33" t="str">
        <f>'Pavs Priority Assessment'!B46</f>
        <v>Maribyrnong Park Bowls Club</v>
      </c>
      <c r="B33">
        <f>'Pavs Priority Assessment'!C46</f>
        <v>55</v>
      </c>
      <c r="C33" s="135">
        <f>'SUMMARY PIVOT TABLES-PAVS'!E43</f>
        <v>365000</v>
      </c>
      <c r="D33" s="135">
        <f>'SUMMARY PIVOT TABLES-PAVS'!F43</f>
        <v>210000</v>
      </c>
      <c r="E33" s="135">
        <f>'SUMMARY PIVOT TABLES-PAVS'!G43</f>
        <v>575000</v>
      </c>
    </row>
    <row r="34" spans="1:5" x14ac:dyDescent="0.2">
      <c r="A34" t="str">
        <f>'Pavs Priority Assessment'!B48</f>
        <v>Moonee Ponds Bowls Club</v>
      </c>
      <c r="B34">
        <f>'Pavs Priority Assessment'!C48</f>
        <v>55</v>
      </c>
      <c r="C34" s="135">
        <f>'SUMMARY PIVOT TABLES-PAVS'!E45</f>
        <v>85000</v>
      </c>
      <c r="D34" s="135">
        <f>'SUMMARY PIVOT TABLES-PAVS'!F45</f>
        <v>0</v>
      </c>
      <c r="E34" s="135">
        <f>'SUMMARY PIVOT TABLES-PAVS'!G45</f>
        <v>85000</v>
      </c>
    </row>
    <row r="35" spans="1:5" x14ac:dyDescent="0.2">
      <c r="A35" t="str">
        <f>'Pavs Priority Assessment'!B6</f>
        <v>Hansen/Etzel Pavilion (Airport West Sports Pavilion Main)</v>
      </c>
      <c r="B35">
        <f>'Pavs Priority Assessment'!C6</f>
        <v>45</v>
      </c>
      <c r="C35" s="135">
        <f>'SUMMARY PIVOT TABLES-PAVS'!E3</f>
        <v>50000</v>
      </c>
      <c r="D35" s="135">
        <f>'SUMMARY PIVOT TABLES-PAVS'!F3</f>
        <v>150000</v>
      </c>
      <c r="E35" s="135">
        <f>'SUMMARY PIVOT TABLES-PAVS'!G3</f>
        <v>200000</v>
      </c>
    </row>
    <row r="36" spans="1:5" x14ac:dyDescent="0.2">
      <c r="A36" t="str">
        <f>'Pavs Priority Assessment'!B35</f>
        <v>Buckley Park Tennis Club</v>
      </c>
      <c r="B36">
        <f>'Pavs Priority Assessment'!C35</f>
        <v>45</v>
      </c>
      <c r="C36" s="135">
        <f>'SUMMARY PIVOT TABLES-PAVS'!E32</f>
        <v>15000</v>
      </c>
      <c r="D36" s="135">
        <f>'SUMMARY PIVOT TABLES-PAVS'!F32</f>
        <v>40000</v>
      </c>
      <c r="E36" s="135">
        <f>'SUMMARY PIVOT TABLES-PAVS'!G32</f>
        <v>55000</v>
      </c>
    </row>
    <row r="37" spans="1:5" x14ac:dyDescent="0.2">
      <c r="A37" t="str">
        <f>'Pavs Priority Assessment'!B37</f>
        <v>East Keilor Tennis Club</v>
      </c>
      <c r="B37">
        <f>'Pavs Priority Assessment'!C37</f>
        <v>45</v>
      </c>
      <c r="C37" s="135">
        <f>'SUMMARY PIVOT TABLES-PAVS'!E34</f>
        <v>15000</v>
      </c>
      <c r="D37" s="135">
        <f>'SUMMARY PIVOT TABLES-PAVS'!F34</f>
        <v>40000</v>
      </c>
      <c r="E37" s="135">
        <f>'SUMMARY PIVOT TABLES-PAVS'!G34</f>
        <v>55000</v>
      </c>
    </row>
    <row r="38" spans="1:5" x14ac:dyDescent="0.2">
      <c r="A38" t="str">
        <f>'Pavs Priority Assessment'!B38</f>
        <v>Essendon Tennis Club</v>
      </c>
      <c r="B38">
        <f>'Pavs Priority Assessment'!C38</f>
        <v>45</v>
      </c>
      <c r="C38" s="135">
        <f>'SUMMARY PIVOT TABLES-PAVS'!E35</f>
        <v>70000</v>
      </c>
      <c r="D38" s="135">
        <f>'SUMMARY PIVOT TABLES-PAVS'!F35</f>
        <v>40000</v>
      </c>
      <c r="E38" s="135">
        <f>'SUMMARY PIVOT TABLES-PAVS'!G35</f>
        <v>110000</v>
      </c>
    </row>
    <row r="39" spans="1:5" x14ac:dyDescent="0.2">
      <c r="A39" t="str">
        <f>'Pavs Priority Assessment'!B39</f>
        <v>Maribyrnong Park Tennis Club</v>
      </c>
      <c r="B39">
        <f>'Pavs Priority Assessment'!C39</f>
        <v>45</v>
      </c>
      <c r="C39" s="135">
        <f>'SUMMARY PIVOT TABLES-PAVS'!E36</f>
        <v>65000</v>
      </c>
      <c r="D39" s="135">
        <f>'SUMMARY PIVOT TABLES-PAVS'!F36</f>
        <v>0</v>
      </c>
      <c r="E39" s="135">
        <f>'SUMMARY PIVOT TABLES-PAVS'!G36</f>
        <v>65000</v>
      </c>
    </row>
    <row r="40" spans="1:5" x14ac:dyDescent="0.2">
      <c r="A40" t="str">
        <f>'Pavs Priority Assessment'!B45</f>
        <v>Essendon Bowls Club</v>
      </c>
      <c r="B40">
        <f>'Pavs Priority Assessment'!C45</f>
        <v>45</v>
      </c>
      <c r="C40" s="135">
        <f>'SUMMARY PIVOT TABLES-PAVS'!E42</f>
        <v>45000</v>
      </c>
      <c r="D40" s="135">
        <f>'SUMMARY PIVOT TABLES-PAVS'!F42</f>
        <v>0</v>
      </c>
      <c r="E40" s="135">
        <f>'SUMMARY PIVOT TABLES-PAVS'!G42</f>
        <v>45000</v>
      </c>
    </row>
    <row r="41" spans="1:5" x14ac:dyDescent="0.2">
      <c r="A41" t="str">
        <f>'Pavs Priority Assessment'!B47</f>
        <v>Strathmore Bowls Club</v>
      </c>
      <c r="B41">
        <f>'Pavs Priority Assessment'!C47</f>
        <v>45</v>
      </c>
      <c r="C41" s="135">
        <f>'SUMMARY PIVOT TABLES-PAVS'!E44</f>
        <v>130000</v>
      </c>
      <c r="D41" s="135">
        <f>'SUMMARY PIVOT TABLES-PAVS'!F44</f>
        <v>100000</v>
      </c>
      <c r="E41" s="135">
        <f>'SUMMARY PIVOT TABLES-PAVS'!G44</f>
        <v>230000</v>
      </c>
    </row>
    <row r="42" spans="1:5" x14ac:dyDescent="0.2">
      <c r="A42" t="str">
        <f>'Pavs Priority Assessment'!B51</f>
        <v>Essendon Hockey Club</v>
      </c>
      <c r="B42">
        <f>'Pavs Priority Assessment'!C51</f>
        <v>45</v>
      </c>
      <c r="C42" s="135">
        <f>'SUMMARY PIVOT TABLES-PAVS'!E48</f>
        <v>5000</v>
      </c>
      <c r="D42" s="135">
        <f>'SUMMARY PIVOT TABLES-PAVS'!F48</f>
        <v>225000</v>
      </c>
      <c r="E42" s="135">
        <f>'SUMMARY PIVOT TABLES-PAVS'!G48</f>
        <v>230000</v>
      </c>
    </row>
    <row r="43" spans="1:5" x14ac:dyDescent="0.2">
      <c r="A43" t="str">
        <f>'Pavs Priority Assessment'!B53</f>
        <v>Essendon Croquet Club</v>
      </c>
      <c r="B43">
        <f>'Pavs Priority Assessment'!C53</f>
        <v>45</v>
      </c>
      <c r="C43" s="135">
        <f>'SUMMARY PIVOT TABLES-PAVS'!E50</f>
        <v>45000</v>
      </c>
      <c r="D43" s="135">
        <f>'SUMMARY PIVOT TABLES-PAVS'!F50</f>
        <v>60000</v>
      </c>
      <c r="E43" s="135">
        <f>'SUMMARY PIVOT TABLES-PAVS'!G50</f>
        <v>105000</v>
      </c>
    </row>
    <row r="44" spans="1:5" x14ac:dyDescent="0.2">
      <c r="A44" t="str">
        <f>'Pavs Priority Assessment'!B10</f>
        <v>Buckley Park New Pavilion</v>
      </c>
      <c r="B44">
        <f>'Pavs Priority Assessment'!C10</f>
        <v>40</v>
      </c>
      <c r="C44" s="135">
        <f>'SUMMARY PIVOT TABLES-PAVS'!E7</f>
        <v>0</v>
      </c>
      <c r="D44" s="135">
        <f>'SUMMARY PIVOT TABLES-PAVS'!F7</f>
        <v>55000</v>
      </c>
      <c r="E44" s="135">
        <f>'SUMMARY PIVOT TABLES-PAVS'!G7</f>
        <v>55000</v>
      </c>
    </row>
    <row r="45" spans="1:5" x14ac:dyDescent="0.2">
      <c r="A45" t="str">
        <f>'Pavs Priority Assessment'!B11</f>
        <v>Canning Pavilion</v>
      </c>
      <c r="B45">
        <f>'Pavs Priority Assessment'!C11</f>
        <v>40</v>
      </c>
      <c r="C45" s="135">
        <f>'SUMMARY PIVOT TABLES-PAVS'!E8</f>
        <v>0</v>
      </c>
      <c r="D45" s="135">
        <f>'SUMMARY PIVOT TABLES-PAVS'!F8</f>
        <v>5000</v>
      </c>
      <c r="E45" s="135">
        <f>'SUMMARY PIVOT TABLES-PAVS'!G8</f>
        <v>5000</v>
      </c>
    </row>
    <row r="46" spans="1:5" x14ac:dyDescent="0.2">
      <c r="A46" t="str">
        <f>'Pavs Priority Assessment'!B23</f>
        <v>JH Allen/Burley Griffin Neighbourhood</v>
      </c>
      <c r="B46">
        <f>'Pavs Priority Assessment'!C23</f>
        <v>40</v>
      </c>
      <c r="C46" s="135">
        <f>'SUMMARY PIVOT TABLES-PAVS'!E20</f>
        <v>0</v>
      </c>
      <c r="D46" s="135">
        <f>'SUMMARY PIVOT TABLES-PAVS'!F20</f>
        <v>100000</v>
      </c>
      <c r="E46" s="135">
        <f>'SUMMARY PIVOT TABLES-PAVS'!G20</f>
        <v>100000</v>
      </c>
    </row>
    <row r="47" spans="1:5" x14ac:dyDescent="0.2">
      <c r="A47" t="str">
        <f>'Pavs Priority Assessment'!B42</f>
        <v>Buckley Park Bowls Club</v>
      </c>
      <c r="B47">
        <f>'Pavs Priority Assessment'!C42</f>
        <v>40</v>
      </c>
      <c r="C47" s="135">
        <f>'SUMMARY PIVOT TABLES-PAVS'!E39</f>
        <v>100000</v>
      </c>
      <c r="D47" s="135">
        <f>'SUMMARY PIVOT TABLES-PAVS'!F39</f>
        <v>80000</v>
      </c>
      <c r="E47" s="135">
        <f>'SUMMARY PIVOT TABLES-PAVS'!G39</f>
        <v>180000</v>
      </c>
    </row>
    <row r="48" spans="1:5" x14ac:dyDescent="0.2">
      <c r="A48" t="str">
        <f>'Pavs Priority Assessment'!B17</f>
        <v>EMP Pavilion</v>
      </c>
      <c r="B48">
        <f>'Pavs Priority Assessment'!C17</f>
        <v>0</v>
      </c>
      <c r="C48" s="135">
        <f>'SUMMARY PIVOT TABLES-PAVS'!E14</f>
        <v>0</v>
      </c>
      <c r="D48" s="135">
        <f>'SUMMARY PIVOT TABLES-PAVS'!F14</f>
        <v>0</v>
      </c>
      <c r="E48" s="135">
        <f>'SUMMARY PIVOT TABLES-PAVS'!G14</f>
        <v>0</v>
      </c>
    </row>
    <row r="49" spans="1:5" x14ac:dyDescent="0.2">
      <c r="A49" t="str">
        <f>'Pavs Priority Assessment'!B41</f>
        <v>Aberfeldie Bowls Club</v>
      </c>
      <c r="B49">
        <f>'Pavs Priority Assessment'!C41</f>
        <v>0</v>
      </c>
      <c r="C49" s="135">
        <f>'SUMMARY PIVOT TABLES-PAVS'!E38</f>
        <v>0</v>
      </c>
      <c r="D49" s="135">
        <f>'SUMMARY PIVOT TABLES-PAVS'!F38</f>
        <v>0</v>
      </c>
      <c r="E49" s="135">
        <f>'SUMMARY PIVOT TABLES-PAVS'!G38</f>
        <v>0</v>
      </c>
    </row>
    <row r="50" spans="1:5" x14ac:dyDescent="0.2">
      <c r="A50" t="str">
        <f>'Pavs Priority Assessment'!B54</f>
        <v>Essendon Canoe Club</v>
      </c>
      <c r="B50">
        <f>'Pavs Priority Assessment'!C54</f>
        <v>0</v>
      </c>
      <c r="C50" s="135">
        <f>'SUMMARY PIVOT TABLES-PAVS'!E51</f>
        <v>0</v>
      </c>
      <c r="D50" s="135">
        <f>'SUMMARY PIVOT TABLES-PAVS'!F51</f>
        <v>0</v>
      </c>
      <c r="E50" s="135">
        <f>'SUMMARY PIVOT TABLES-PAVS'!G51</f>
        <v>0</v>
      </c>
    </row>
    <row r="51" spans="1:5" x14ac:dyDescent="0.2">
      <c r="A51" t="str">
        <f>'Pavs Priority Assessment'!B55</f>
        <v>Essendon Fish Protection and Angling Club</v>
      </c>
      <c r="B51">
        <f>'Pavs Priority Assessment'!C55</f>
        <v>0</v>
      </c>
      <c r="C51" s="135">
        <f>'SUMMARY PIVOT TABLES-PAVS'!E52</f>
        <v>0</v>
      </c>
      <c r="D51" s="135">
        <f>'SUMMARY PIVOT TABLES-PAVS'!F52</f>
        <v>0</v>
      </c>
      <c r="E51" s="135">
        <f>'SUMMARY PIVOT TABLES-PAVS'!G52</f>
        <v>0</v>
      </c>
    </row>
  </sheetData>
  <pageMargins left="0.75" right="0.75" top="1" bottom="1" header="0.5" footer="0.5"/>
  <pageSetup paperSize="9"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PIVOTTABLES-PAVS</vt:lpstr>
      <vt:lpstr>SUMMARY PIVOT TABLES-PAVS</vt:lpstr>
      <vt:lpstr>PIVOTTABLES-RES</vt:lpstr>
      <vt:lpstr>SUMMARY PIVOT TABLES-RES</vt:lpstr>
      <vt:lpstr>Pavs Priority Assessment</vt:lpstr>
      <vt:lpstr>Res Priority Assessment</vt:lpstr>
      <vt:lpstr>REPORT DATA TABLES-PAVS</vt:lpstr>
      <vt:lpstr>REPORT DATA TABLES-RES</vt:lpstr>
      <vt:lpstr>summary</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Facilities Matrix</dc:subject>
  <dc:creator>P.Drummy &amp; W.Dunstan</dc:creator>
  <dc:description>This document belongs to and will remain the property of OutsidetheSquare Creative Consulting and LMH Consulting. Unauthorised use of this document is prohibited in any form unless agreed with OutsidetheSquare Creative Consulting and/or LMH Consulting. ©</dc:description>
  <cp:lastModifiedBy>Michael</cp:lastModifiedBy>
  <cp:lastPrinted>2014-04-03T10:00:46Z</cp:lastPrinted>
  <dcterms:created xsi:type="dcterms:W3CDTF">2007-04-12T07:28:58Z</dcterms:created>
  <dcterms:modified xsi:type="dcterms:W3CDTF">2014-10-30T09:57:02Z</dcterms:modified>
  <cp:category>Asset Management</cp:category>
</cp:coreProperties>
</file>