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48" windowHeight="9072" firstSheet="7" activeTab="8"/>
  </bookViews>
  <sheets>
    <sheet name="Payroll" sheetId="1" r:id="rId1"/>
    <sheet name="GradeBook" sheetId="2" r:id="rId2"/>
    <sheet name="Decision Maker" sheetId="3" r:id="rId3"/>
    <sheet name="Sales Analysis" sheetId="5" r:id="rId4"/>
    <sheet name="Sales Dataset" sheetId="4" r:id="rId5"/>
    <sheet name="Car Inventory Analysis" sheetId="7" r:id="rId6"/>
    <sheet name="Car Inventory" sheetId="6" r:id="rId7"/>
    <sheet name="Problem Solving" sheetId="8" r:id="rId8"/>
    <sheet name="Susan and Tim" sheetId="9" r:id="rId9"/>
  </sheets>
  <definedNames>
    <definedName name="_xlnm._FilterDatabase" hidden="1">'Sales Dataset'!$A$1:$K$172</definedName>
  </definedNames>
  <calcPr calcId="144525"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<sst xmlns="http://schemas.openxmlformats.org/spreadsheetml/2006/main" count="1446" uniqueCount="375">
  <si>
    <t>Employee Payroll</t>
  </si>
  <si>
    <t>Mr. Pranav</t>
  </si>
  <si>
    <t>Hours Worked</t>
  </si>
  <si>
    <t>Overtime Hours</t>
  </si>
  <si>
    <t>Pay</t>
  </si>
  <si>
    <t>Overtime Bonus</t>
  </si>
  <si>
    <t>Total Pay</t>
  </si>
  <si>
    <t>Jan-Feb Pay</t>
  </si>
  <si>
    <t>Last Name</t>
  </si>
  <si>
    <t>First Name</t>
  </si>
  <si>
    <t>Hourly Wage</t>
  </si>
  <si>
    <t>Pranav</t>
  </si>
  <si>
    <t>Sontakke</t>
  </si>
  <si>
    <t>John</t>
  </si>
  <si>
    <t>cena</t>
  </si>
  <si>
    <t>Sam</t>
  </si>
  <si>
    <t>micheal</t>
  </si>
  <si>
    <t>Raghav</t>
  </si>
  <si>
    <t>chadda</t>
  </si>
  <si>
    <t>Tanu</t>
  </si>
  <si>
    <t>singh</t>
  </si>
  <si>
    <t>manu</t>
  </si>
  <si>
    <t>Sonu</t>
  </si>
  <si>
    <t>sharma</t>
  </si>
  <si>
    <t>Arya</t>
  </si>
  <si>
    <t>tonge</t>
  </si>
  <si>
    <t>Vandana</t>
  </si>
  <si>
    <t>masirkar</t>
  </si>
  <si>
    <t>Anil</t>
  </si>
  <si>
    <t>Monika</t>
  </si>
  <si>
    <t>pimpal</t>
  </si>
  <si>
    <t xml:space="preserve">Rohit </t>
  </si>
  <si>
    <t>desh</t>
  </si>
  <si>
    <t>Rahul</t>
  </si>
  <si>
    <t>kinekar</t>
  </si>
  <si>
    <t>Sameer</t>
  </si>
  <si>
    <t>bobade</t>
  </si>
  <si>
    <t>Pushkar</t>
  </si>
  <si>
    <t>tajne</t>
  </si>
  <si>
    <t>Manoj</t>
  </si>
  <si>
    <t>chakka</t>
  </si>
  <si>
    <t>Jay</t>
  </si>
  <si>
    <t>Max</t>
  </si>
  <si>
    <t>Min</t>
  </si>
  <si>
    <t>AvgPay</t>
  </si>
  <si>
    <t>Total</t>
  </si>
  <si>
    <t>Gradebook</t>
  </si>
  <si>
    <t>Safety Test</t>
  </si>
  <si>
    <t>Company Philosophy Test</t>
  </si>
  <si>
    <t>Financial Skills Test</t>
  </si>
  <si>
    <t>Drug Test</t>
  </si>
  <si>
    <t>Fire Employee</t>
  </si>
  <si>
    <t>Points Possible</t>
  </si>
  <si>
    <t>Avg</t>
  </si>
  <si>
    <t>Career Decisions</t>
  </si>
  <si>
    <t>Engineer</t>
  </si>
  <si>
    <t>Job</t>
  </si>
  <si>
    <t>Job Market</t>
  </si>
  <si>
    <t>Enjoyment</t>
  </si>
  <si>
    <t>My Talent</t>
  </si>
  <si>
    <t>Schooling</t>
  </si>
  <si>
    <t>McDonalds Manager</t>
  </si>
  <si>
    <t>Doctor</t>
  </si>
  <si>
    <t>NFL</t>
  </si>
  <si>
    <t>Truck Driver</t>
  </si>
  <si>
    <t>Sum of Sale Price</t>
  </si>
  <si>
    <t>Barns</t>
  </si>
  <si>
    <t>Hernandez</t>
  </si>
  <si>
    <t>Johnson</t>
  </si>
  <si>
    <t>Smith</t>
  </si>
  <si>
    <t>Grand Total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</si>
  <si>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</si>
  <si>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</si>
  <si>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</si>
  <si>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</si>
  <si>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</si>
  <si>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</si>
  <si>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</si>
  <si>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 for items less than $50. 20% for items more than $50</t>
  </si>
  <si>
    <t>Sale Location</t>
  </si>
  <si>
    <t>Tasks</t>
  </si>
  <si>
    <t>Jan</t>
  </si>
  <si>
    <t>Pool Cover</t>
  </si>
  <si>
    <t>Chalie</t>
  </si>
  <si>
    <t>NM</t>
  </si>
  <si>
    <t>Text to Columns</t>
  </si>
  <si>
    <t>Net</t>
  </si>
  <si>
    <t>Juan</t>
  </si>
  <si>
    <t>CA</t>
  </si>
  <si>
    <t>If</t>
  </si>
  <si>
    <t>8 ft Hose</t>
  </si>
  <si>
    <t>Doug</t>
  </si>
  <si>
    <t>AZ</t>
  </si>
  <si>
    <t>Sumif</t>
  </si>
  <si>
    <t>Water Pump</t>
  </si>
  <si>
    <t>Sort</t>
  </si>
  <si>
    <t>Chlorine Test Kit</t>
  </si>
  <si>
    <t>Filter</t>
  </si>
  <si>
    <t>Pivot Tables</t>
  </si>
  <si>
    <t>Hellen</t>
  </si>
  <si>
    <t>pie Chart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</si>
  <si>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</si>
  <si>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</si>
  <si>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</si>
  <si>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</si>
  <si>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</si>
  <si>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</si>
  <si>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</si>
  <si>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</si>
  <si>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</si>
  <si>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</si>
  <si>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</si>
  <si>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</si>
  <si>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</si>
  <si>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</si>
  <si>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</si>
  <si>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</si>
  <si>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</si>
  <si>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</si>
  <si>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</si>
  <si>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Sum of all items</t>
  </si>
  <si>
    <t>Sum of items valued at more than $50</t>
  </si>
  <si>
    <t>Sum of Items Valued at $50 or less</t>
  </si>
  <si>
    <t>Driver</t>
  </si>
  <si>
    <t>Sum of Miles</t>
  </si>
  <si>
    <t>Bard</t>
  </si>
  <si>
    <t>Chan</t>
  </si>
  <si>
    <t>Ewenty</t>
  </si>
  <si>
    <t>Gaul</t>
  </si>
  <si>
    <t>Howard</t>
  </si>
  <si>
    <t>Hulinski</t>
  </si>
  <si>
    <t>Jones</t>
  </si>
  <si>
    <t>Lyon</t>
  </si>
  <si>
    <t>McCall</t>
  </si>
  <si>
    <t>Praulty</t>
  </si>
  <si>
    <t>Rodriguez</t>
  </si>
  <si>
    <t>Santos</t>
  </si>
  <si>
    <t>Swartz</t>
  </si>
  <si>
    <t>Torrens</t>
  </si>
  <si>
    <t>Vizzini</t>
  </si>
  <si>
    <t>Yousef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</si>
  <si>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</si>
  <si>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</si>
  <si>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</si>
  <si>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</si>
  <si>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</si>
  <si>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</si>
  <si>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</si>
  <si>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</si>
  <si>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</si>
  <si>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</si>
  <si>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Warantee Miles</t>
  </si>
  <si>
    <t>Covered?</t>
  </si>
  <si>
    <t>New Car ID</t>
  </si>
  <si>
    <t>TY14COR027</t>
  </si>
  <si>
    <t>Blue</t>
  </si>
  <si>
    <t>GM14CMR016</t>
  </si>
  <si>
    <t>White</t>
  </si>
  <si>
    <t>FD13FCS009</t>
  </si>
  <si>
    <t>Black</t>
  </si>
  <si>
    <t>FD13FCS010</t>
  </si>
  <si>
    <t>HO10ODY040</t>
  </si>
  <si>
    <t>FD13FCS012</t>
  </si>
  <si>
    <t>HY13ELA052</t>
  </si>
  <si>
    <t>HY13ELA051</t>
  </si>
  <si>
    <t>TY12COR028</t>
  </si>
  <si>
    <t>HO12CIV035</t>
  </si>
  <si>
    <t>HO13CIV036</t>
  </si>
  <si>
    <t>FD13FCS013</t>
  </si>
  <si>
    <t>HY12ELA050</t>
  </si>
  <si>
    <t>TY12CAM029</t>
  </si>
  <si>
    <t>TY09CAM024</t>
  </si>
  <si>
    <t>HO11CIV034</t>
  </si>
  <si>
    <t>HY11ELA049</t>
  </si>
  <si>
    <t>CR11PTC044</t>
  </si>
  <si>
    <t>GM12CMR015</t>
  </si>
  <si>
    <t>FD12FCS011</t>
  </si>
  <si>
    <t>HO10CIV033</t>
  </si>
  <si>
    <t>HO14ODY041</t>
  </si>
  <si>
    <t>GM10SLV017</t>
  </si>
  <si>
    <t>FD08MTG003</t>
  </si>
  <si>
    <t>Green</t>
  </si>
  <si>
    <t>CR04CAR047</t>
  </si>
  <si>
    <t>HO07ODY038</t>
  </si>
  <si>
    <t>HO08ODY039</t>
  </si>
  <si>
    <t>FD09FCS008</t>
  </si>
  <si>
    <t>TY03COR026</t>
  </si>
  <si>
    <t>HO05ODY037</t>
  </si>
  <si>
    <t>TY96CAM020</t>
  </si>
  <si>
    <t>CR04PTC042</t>
  </si>
  <si>
    <t>FD06FCS007</t>
  </si>
  <si>
    <t>TY00CAM022</t>
  </si>
  <si>
    <t>FD08MTG004</t>
  </si>
  <si>
    <t>TY98CAM021</t>
  </si>
  <si>
    <t>CR07PTC043</t>
  </si>
  <si>
    <t>FD08MTG005</t>
  </si>
  <si>
    <t>GM00SLV019</t>
  </si>
  <si>
    <t>FD06FCS006</t>
  </si>
  <si>
    <t>TY02CAM023</t>
  </si>
  <si>
    <t>CR00CAR046</t>
  </si>
  <si>
    <t>HO99CIV030</t>
  </si>
  <si>
    <t>FD06MTG002</t>
  </si>
  <si>
    <t>HO01CIV031</t>
  </si>
  <si>
    <t>GM09CMR014</t>
  </si>
  <si>
    <t>TY02COR025</t>
  </si>
  <si>
    <t>Red</t>
  </si>
  <si>
    <t>CR99CAR045</t>
  </si>
  <si>
    <t>GM98SLV018</t>
  </si>
  <si>
    <t>CR04CAR048</t>
  </si>
  <si>
    <t>HO10CIV032</t>
  </si>
  <si>
    <t>FD06MTG001</t>
  </si>
  <si>
    <t>CR</t>
  </si>
  <si>
    <t>Chrysler</t>
  </si>
  <si>
    <t>CAM</t>
  </si>
  <si>
    <t>Camrey</t>
  </si>
  <si>
    <t>FD</t>
  </si>
  <si>
    <t>Ford</t>
  </si>
  <si>
    <t>CIV</t>
  </si>
  <si>
    <t>Civic</t>
  </si>
  <si>
    <t>GM</t>
  </si>
  <si>
    <t>General Motors</t>
  </si>
  <si>
    <t>CMR</t>
  </si>
  <si>
    <t>Camero</t>
  </si>
  <si>
    <t>HO</t>
  </si>
  <si>
    <t>Honda</t>
  </si>
  <si>
    <t>COR</t>
  </si>
  <si>
    <t>Corola</t>
  </si>
  <si>
    <t>HY</t>
  </si>
  <si>
    <t>Hyundai</t>
  </si>
  <si>
    <t>ELA</t>
  </si>
  <si>
    <t>Elantra</t>
  </si>
  <si>
    <t>TY</t>
  </si>
  <si>
    <t>Toyota</t>
  </si>
  <si>
    <t>FCS</t>
  </si>
  <si>
    <t>Focus</t>
  </si>
  <si>
    <t>MTG</t>
  </si>
  <si>
    <t>Mustang</t>
  </si>
  <si>
    <t>ODY</t>
  </si>
  <si>
    <t>Odyssey</t>
  </si>
  <si>
    <t>PTC</t>
  </si>
  <si>
    <t>PT Cruiser</t>
  </si>
  <si>
    <t>SLV</t>
  </si>
  <si>
    <t>Silverdo</t>
  </si>
  <si>
    <t>Principle</t>
  </si>
  <si>
    <t>Interest Rate</t>
  </si>
  <si>
    <t>Months</t>
  </si>
  <si>
    <t>Interest Paid</t>
  </si>
  <si>
    <t>Total Loan Paid</t>
  </si>
  <si>
    <t>Monthly Payment</t>
  </si>
  <si>
    <t>Edu Loan</t>
  </si>
  <si>
    <t>Housing Loan</t>
  </si>
  <si>
    <t>Personal Loan</t>
  </si>
  <si>
    <t>Susan List</t>
  </si>
  <si>
    <t>WaltMart</t>
  </si>
  <si>
    <t>Dollar Trap</t>
  </si>
  <si>
    <t>Office Repo</t>
  </si>
  <si>
    <t>Susan</t>
  </si>
  <si>
    <t>Tim List</t>
  </si>
  <si>
    <t>Tim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</si>
  <si>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</si>
  <si>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</si>
  <si>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</si>
  <si>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</si>
  <si>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</si>
  <si>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</si>
  <si>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</si>
  <si>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</si>
  <si>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</si>
  <si>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</si>
  <si>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</si>
  <si>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Liquid Paper</t>
  </si>
  <si>
    <t>Planner Book</t>
  </si>
  <si>
    <t>Protractor</t>
  </si>
  <si>
    <t>Compass</t>
  </si>
  <si>
    <t>Second Problem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</si>
  <si>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</si>
  <si>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</si>
  <si>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</si>
  <si>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</si>
  <si>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</si>
  <si>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</si>
  <si>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</si>
  <si>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</si>
  <si>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Initial Total</t>
  </si>
  <si>
    <t>Monthly</t>
  </si>
  <si>
    <t>Food</t>
  </si>
  <si>
    <t>Litter</t>
  </si>
  <si>
    <t>Treats</t>
  </si>
  <si>
    <t>Subtotal</t>
  </si>
  <si>
    <t>Monthly Total</t>
  </si>
  <si>
    <t>One Year Cost</t>
  </si>
  <si>
    <t>First Year Total Cost</t>
  </si>
  <si>
    <t>Third Problem</t>
  </si>
  <si>
    <t>Susan Vacation</t>
  </si>
  <si>
    <t>Chicago Museum Tour</t>
  </si>
  <si>
    <t>Orlando Theme Park</t>
  </si>
  <si>
    <t>Caribbean Cruise</t>
  </si>
  <si>
    <t>Per Person Expense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</si>
  <si>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</si>
  <si>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</si>
  <si>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</si>
  <si>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</si>
  <si>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</si>
  <si>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</si>
  <si>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</si>
  <si>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</si>
  <si>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</si>
  <si>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</si>
  <si>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Subtotal of Tickets(Per Person)</t>
  </si>
  <si>
    <t>Number of People in Group</t>
  </si>
  <si>
    <t>Total Cost of Tickets</t>
  </si>
  <si>
    <t>Hotel Expenses</t>
  </si>
  <si>
    <t>Hotel Cost per Night</t>
  </si>
  <si>
    <t>Number of Nights</t>
  </si>
  <si>
    <t>Hotel Total</t>
  </si>
  <si>
    <t>Total Susan Vacation Cost</t>
  </si>
  <si>
    <t>Tim Vacation</t>
  </si>
  <si>
    <t>Total Tim Vacation Cost</t>
  </si>
  <si>
    <t>Printer Confusion Susan</t>
  </si>
  <si>
    <t>Epsilon</t>
  </si>
  <si>
    <t>Zero</t>
  </si>
  <si>
    <t>Heavy Package</t>
  </si>
  <si>
    <t>Printer Price</t>
  </si>
  <si>
    <t>Cartridge Price</t>
  </si>
  <si>
    <t>Cartridge Capacity</t>
  </si>
  <si>
    <t>Cost per page</t>
  </si>
  <si>
    <t>Expected pages per day</t>
  </si>
  <si>
    <t>Days in Week</t>
  </si>
  <si>
    <t>Weeks in Year</t>
  </si>
  <si>
    <t>Total Pages in Year</t>
  </si>
  <si>
    <t>Pages per year</t>
  </si>
  <si>
    <t>Printing costs per year</t>
  </si>
  <si>
    <t>Years</t>
  </si>
  <si>
    <t>Total Printing Cost</t>
  </si>
  <si>
    <t>Total Cost</t>
  </si>
  <si>
    <t>Tim Printer Confusion</t>
  </si>
  <si>
    <t>Untangle the cell phone bill</t>
  </si>
  <si>
    <t>X-Mobile</t>
  </si>
  <si>
    <t>Veritium</t>
  </si>
  <si>
    <t>ABC</t>
  </si>
  <si>
    <t>Regular Price for 1GB</t>
  </si>
  <si>
    <t>Extra GB price</t>
  </si>
  <si>
    <t>Tax/month</t>
  </si>
  <si>
    <t>Contract tenure</t>
  </si>
  <si>
    <t>Cell Phone</t>
  </si>
  <si>
    <t>Cell Phone Rent/month</t>
  </si>
  <si>
    <t>Expected GB/month</t>
  </si>
  <si>
    <t>Initial Cost</t>
  </si>
  <si>
    <t>Monthly Cost</t>
  </si>
  <si>
    <t>Total Cost for 2 years</t>
  </si>
  <si>
    <t>Car Choice</t>
  </si>
  <si>
    <t>Chevy Spark</t>
  </si>
  <si>
    <t>Ford Mustang</t>
  </si>
  <si>
    <t>Cadillac Escalade</t>
  </si>
  <si>
    <t>Purchase Price</t>
  </si>
  <si>
    <t>Taxes</t>
  </si>
  <si>
    <t>Yearly Cost</t>
  </si>
  <si>
    <t>Insurance</t>
  </si>
  <si>
    <t>License</t>
  </si>
  <si>
    <t>Gas</t>
  </si>
  <si>
    <t>Gas Cost Calculation</t>
  </si>
  <si>
    <t>Miles per year driven</t>
  </si>
  <si>
    <t>MPG</t>
  </si>
  <si>
    <t>Price per gal of Gas</t>
  </si>
  <si>
    <t>Total Annual Gas Purchases</t>
  </si>
  <si>
    <t>Total Annual Cost (Ins+ Lic+ Gas)</t>
  </si>
  <si>
    <t>Miles to drive each year</t>
  </si>
  <si>
    <t>Susan's goal for maximum miles (years)</t>
  </si>
  <si>
    <t>Car Life as per susan(Years)</t>
  </si>
  <si>
    <t>Initial year cost</t>
  </si>
  <si>
    <t>Car life - first year</t>
  </si>
  <si>
    <t>Total Lifetime Costs</t>
  </si>
  <si>
    <t>Avg Cost/year</t>
  </si>
  <si>
    <t>Interest on loan</t>
  </si>
  <si>
    <t>Initial Cost of the Car</t>
  </si>
</sst>
</file>

<file path=xl/styles.xml><?xml version="1.0" encoding="utf-8"?>
<styleSheet xmlns="http://schemas.openxmlformats.org/spreadsheetml/2006/main">
  <numFmts count="10">
    <numFmt numFmtId="43" formatCode="_-* #,##0.00_-;\-* #,##0.00_-;_-* &quot;-&quot;??_-;_-@_-"/>
    <numFmt numFmtId="176" formatCode="0.0_ "/>
    <numFmt numFmtId="41" formatCode="_-* #,##0_-;\-* #,##0_-;_-* &quot;-&quot;_-;_-@_-"/>
    <numFmt numFmtId="177" formatCode="[$₹-4009]#,##0.00_);[Red]\([$₹-4009]#,##0.00\)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8" formatCode="&quot;£&quot;#,##0.00_);[Red]\(&quot;£&quot;#,##0.00\)"/>
    <numFmt numFmtId="179" formatCode="[$₹-4009]#,##0.0_);[Red]\([$₹-4009]#,##0.0\)"/>
    <numFmt numFmtId="180" formatCode="_(* #,##0_);_(* \(#,##0\);_(* &quot;-&quot;??_);_(@_)"/>
    <numFmt numFmtId="181" formatCode="dd\-mmm"/>
  </numFmts>
  <fonts count="27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2"/>
      <color theme="1"/>
      <name val="Calibri"/>
      <charset val="129"/>
      <scheme val="minor"/>
    </font>
    <font>
      <b/>
      <sz val="22"/>
      <color theme="1"/>
      <name val="Calibri"/>
      <charset val="129"/>
      <scheme val="minor"/>
    </font>
    <font>
      <sz val="11"/>
      <color theme="1" tint="0.35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2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6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2" fillId="30" borderId="1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  <xf numFmtId="178" fontId="0" fillId="2" borderId="0" xfId="5" applyNumberFormat="1" applyFill="1">
      <alignment vertical="center"/>
    </xf>
    <xf numFmtId="178" fontId="0" fillId="2" borderId="0" xfId="0" applyNumberFormat="1" applyFill="1">
      <alignment vertical="center"/>
    </xf>
    <xf numFmtId="0" fontId="0" fillId="3" borderId="0" xfId="0" applyFill="1">
      <alignment vertical="center"/>
    </xf>
    <xf numFmtId="178" fontId="0" fillId="3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0" fillId="3" borderId="0" xfId="0" applyFill="1" applyAlignment="1">
      <alignment vertical="center"/>
    </xf>
    <xf numFmtId="0" fontId="0" fillId="5" borderId="0" xfId="0" applyFill="1">
      <alignment vertical="center"/>
    </xf>
    <xf numFmtId="0" fontId="0" fillId="5" borderId="0" xfId="0" applyNumberForma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8" borderId="0" xfId="0" applyFont="1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176" fontId="0" fillId="10" borderId="0" xfId="0" applyNumberFormat="1" applyFill="1">
      <alignment vertical="center"/>
    </xf>
    <xf numFmtId="0" fontId="1" fillId="8" borderId="0" xfId="0" applyFont="1" applyFill="1">
      <alignment vertical="center"/>
    </xf>
    <xf numFmtId="0" fontId="3" fillId="10" borderId="0" xfId="0" applyFont="1" applyFill="1">
      <alignment vertical="center"/>
    </xf>
    <xf numFmtId="176" fontId="3" fillId="10" borderId="0" xfId="0" applyNumberFormat="1" applyFont="1" applyFill="1">
      <alignment vertical="center"/>
    </xf>
    <xf numFmtId="0" fontId="1" fillId="0" borderId="0" xfId="0" applyFont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2" fillId="0" borderId="0" xfId="0" applyFont="1">
      <alignment vertical="center"/>
    </xf>
    <xf numFmtId="176" fontId="0" fillId="2" borderId="0" xfId="0" applyNumberFormat="1" applyFill="1">
      <alignment vertical="center"/>
    </xf>
    <xf numFmtId="0" fontId="0" fillId="13" borderId="0" xfId="0" applyFill="1">
      <alignment vertical="center"/>
    </xf>
    <xf numFmtId="176" fontId="0" fillId="13" borderId="0" xfId="0" applyNumberFormat="1" applyFill="1">
      <alignment vertical="center"/>
    </xf>
    <xf numFmtId="0" fontId="0" fillId="14" borderId="0" xfId="0" applyFill="1">
      <alignment vertical="center"/>
    </xf>
    <xf numFmtId="176" fontId="0" fillId="14" borderId="0" xfId="0" applyNumberFormat="1" applyFill="1">
      <alignment vertical="center"/>
    </xf>
    <xf numFmtId="0" fontId="0" fillId="15" borderId="0" xfId="0" applyFill="1">
      <alignment vertical="center"/>
    </xf>
    <xf numFmtId="176" fontId="0" fillId="15" borderId="0" xfId="0" applyNumberFormat="1" applyFill="1">
      <alignment vertical="center"/>
    </xf>
    <xf numFmtId="0" fontId="4" fillId="0" borderId="0" xfId="0" applyFont="1">
      <alignment vertical="center"/>
    </xf>
    <xf numFmtId="0" fontId="0" fillId="16" borderId="0" xfId="0" applyFill="1">
      <alignment vertical="center"/>
    </xf>
    <xf numFmtId="9" fontId="0" fillId="16" borderId="0" xfId="0" applyNumberFormat="1" applyFill="1">
      <alignment vertical="center"/>
    </xf>
    <xf numFmtId="177" fontId="0" fillId="0" borderId="0" xfId="5" applyNumberFormat="1">
      <alignment vertical="center"/>
    </xf>
    <xf numFmtId="9" fontId="0" fillId="0" borderId="0" xfId="6">
      <alignment vertical="center"/>
    </xf>
    <xf numFmtId="179" fontId="0" fillId="0" borderId="0" xfId="0" applyNumberFormat="1">
      <alignment vertical="center"/>
    </xf>
    <xf numFmtId="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0" fontId="5" fillId="0" borderId="0" xfId="0" applyFont="1" applyFill="1" applyAlignment="1"/>
    <xf numFmtId="44" fontId="5" fillId="0" borderId="0" xfId="5" applyFont="1" applyAlignment="1"/>
    <xf numFmtId="0" fontId="5" fillId="0" borderId="0" xfId="0" applyFont="1" applyFill="1" applyAlignment="1">
      <alignment wrapText="1"/>
    </xf>
    <xf numFmtId="44" fontId="5" fillId="0" borderId="0" xfId="5" applyFont="1" applyAlignment="1">
      <alignment wrapText="1"/>
    </xf>
    <xf numFmtId="58" fontId="5" fillId="0" borderId="0" xfId="2" applyNumberFormat="1" applyFont="1" applyAlignment="1"/>
    <xf numFmtId="180" fontId="5" fillId="0" borderId="0" xfId="2" applyNumberFormat="1" applyFont="1" applyAlignment="1"/>
    <xf numFmtId="44" fontId="5" fillId="0" borderId="0" xfId="0" applyNumberFormat="1" applyFont="1" applyFill="1" applyAlignment="1"/>
    <xf numFmtId="0" fontId="6" fillId="17" borderId="0" xfId="0" applyFont="1" applyFill="1" applyAlignment="1"/>
    <xf numFmtId="0" fontId="5" fillId="17" borderId="0" xfId="0" applyFont="1" applyFill="1" applyAlignment="1"/>
    <xf numFmtId="0" fontId="0" fillId="0" borderId="0" xfId="0" applyNumberFormat="1" applyFill="1">
      <alignment vertical="center"/>
    </xf>
    <xf numFmtId="0" fontId="0" fillId="0" borderId="0" xfId="0" applyFont="1">
      <alignment vertical="center"/>
    </xf>
    <xf numFmtId="181" fontId="7" fillId="3" borderId="0" xfId="0" applyNumberFormat="1" applyFont="1" applyFill="1">
      <alignment vertical="center"/>
    </xf>
    <xf numFmtId="44" fontId="0" fillId="0" borderId="0" xfId="5">
      <alignment vertical="center"/>
    </xf>
    <xf numFmtId="0" fontId="7" fillId="3" borderId="0" xfId="0" applyFont="1" applyFill="1">
      <alignment vertical="center"/>
    </xf>
    <xf numFmtId="0" fontId="0" fillId="0" borderId="0" xfId="0" applyNumberFormat="1">
      <alignment vertical="center"/>
    </xf>
    <xf numFmtId="181" fontId="0" fillId="2" borderId="0" xfId="0" applyNumberFormat="1" applyFill="1">
      <alignment vertical="center"/>
    </xf>
    <xf numFmtId="181" fontId="0" fillId="12" borderId="0" xfId="0" applyNumberFormat="1" applyFill="1">
      <alignment vertical="center"/>
    </xf>
    <xf numFmtId="44" fontId="0" fillId="12" borderId="0" xfId="5" applyFill="1">
      <alignment vertical="center"/>
    </xf>
    <xf numFmtId="181" fontId="0" fillId="17" borderId="0" xfId="0" applyNumberFormat="1" applyFill="1">
      <alignment vertical="center"/>
    </xf>
    <xf numFmtId="181" fontId="0" fillId="6" borderId="0" xfId="0" applyNumberFormat="1" applyFill="1">
      <alignment vertical="center"/>
    </xf>
    <xf numFmtId="44" fontId="0" fillId="17" borderId="0" xfId="0" applyNumberFormat="1" applyFill="1">
      <alignment vertical="center"/>
    </xf>
    <xf numFmtId="44" fontId="0" fillId="6" borderId="0" xfId="0" applyNumberFormat="1" applyFill="1">
      <alignment vertical="center"/>
    </xf>
    <xf numFmtId="44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Company Philosophy Test</a:t>
            </a:r>
          </a:p>
        </c:rich>
      </c:tx>
      <c:layout>
        <c:manualLayout>
          <c:xMode val="edge"/>
          <c:yMode val="edge"/>
          <c:x val="0.389881367759944"/>
          <c:y val="0.042378833996722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GradeBook!$A$4:$A$20</c:f>
              <c:strCache>
                <c:ptCount val="17"/>
                <c:pt idx="0">
                  <c:v>Pranav</c:v>
                </c:pt>
                <c:pt idx="1">
                  <c:v>John</c:v>
                </c:pt>
                <c:pt idx="2">
                  <c:v>Sam</c:v>
                </c:pt>
                <c:pt idx="3">
                  <c:v>Raghav</c:v>
                </c:pt>
                <c:pt idx="4">
                  <c:v>Tanu</c:v>
                </c:pt>
                <c:pt idx="5">
                  <c:v>manu</c:v>
                </c:pt>
                <c:pt idx="6">
                  <c:v>Sonu</c:v>
                </c:pt>
                <c:pt idx="7">
                  <c:v>Arya</c:v>
                </c:pt>
                <c:pt idx="8">
                  <c:v>Vandana</c:v>
                </c:pt>
                <c:pt idx="9">
                  <c:v>Anil</c:v>
                </c:pt>
                <c:pt idx="10">
                  <c:v>Monika</c:v>
                </c:pt>
                <c:pt idx="11">
                  <c:v>Rohit </c:v>
                </c:pt>
                <c:pt idx="12">
                  <c:v>Rahul</c:v>
                </c:pt>
                <c:pt idx="13">
                  <c:v>Sameer</c:v>
                </c:pt>
                <c:pt idx="14">
                  <c:v>Pushkar</c:v>
                </c:pt>
                <c:pt idx="15">
                  <c:v>Manoj</c:v>
                </c:pt>
                <c:pt idx="16">
                  <c:v>Jay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20</c:v>
                </c:pt>
                <c:pt idx="1">
                  <c:v>17</c:v>
                </c:pt>
                <c:pt idx="2">
                  <c:v>18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19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20</c:v>
                </c:pt>
                <c:pt idx="12">
                  <c:v>18</c:v>
                </c:pt>
                <c:pt idx="13">
                  <c:v>19</c:v>
                </c:pt>
                <c:pt idx="14">
                  <c:v>17</c:v>
                </c:pt>
                <c:pt idx="15">
                  <c:v>16</c:v>
                </c:pt>
                <c:pt idx="16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98476"/>
        <c:axId val="157017410"/>
      </c:barChart>
      <c:catAx>
        <c:axId val="975984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017410"/>
        <c:crosses val="autoZero"/>
        <c:auto val="1"/>
        <c:lblAlgn val="ctr"/>
        <c:lblOffset val="100"/>
        <c:noMultiLvlLbl val="0"/>
      </c:catAx>
      <c:valAx>
        <c:axId val="1570174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984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'Susan and Tim'!$A$60</c:f>
              <c:strCache>
                <c:ptCount val="1"/>
                <c:pt idx="0">
                  <c:v>First Year 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'Susan and Tim'!$B$43:$C$43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'Susan and Tim'!$B$60:$C$60</c:f>
              <c:numCache>
                <c:formatCode>"£"#,##0.00_);[Red]\("£"#,##0.00\)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5736797"/>
        <c:axId val="693548481"/>
      </c:barChart>
      <c:catAx>
        <c:axId val="2557367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3548481"/>
        <c:crosses val="autoZero"/>
        <c:auto val="1"/>
        <c:lblAlgn val="ctr"/>
        <c:lblOffset val="100"/>
        <c:noMultiLvlLbl val="0"/>
      </c:catAx>
      <c:valAx>
        <c:axId val="6935484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_);[Red]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7367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Printer cost for 2 Year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'Susan and Tim'!$A$120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'Susan and Tim'!$B$103:$D$103</c:f>
              <c:strCache>
                <c:ptCount val="3"/>
                <c:pt idx="0">
                  <c:v>Epsilon</c:v>
                </c:pt>
                <c:pt idx="1">
                  <c:v>Zero</c:v>
                </c:pt>
                <c:pt idx="2">
                  <c:v>Heavy Package</c:v>
                </c:pt>
              </c:strCache>
            </c:strRef>
          </c:cat>
          <c:val>
            <c:numRef>
              <c:f>'Susan and Tim'!$B$120:$D$120</c:f>
              <c:numCache>
                <c:formatCode>0.0_ </c:formatCode>
                <c:ptCount val="3"/>
                <c:pt idx="0">
                  <c:v>1529</c:v>
                </c:pt>
                <c:pt idx="1">
                  <c:v>801.272727272727</c:v>
                </c:pt>
                <c:pt idx="2">
                  <c:v>824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9815699"/>
        <c:axId val="854350900"/>
      </c:barChart>
      <c:catAx>
        <c:axId val="6098156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350900"/>
        <c:crosses val="autoZero"/>
        <c:auto val="1"/>
        <c:lblAlgn val="ctr"/>
        <c:lblOffset val="100"/>
        <c:noMultiLvlLbl val="0"/>
      </c:catAx>
      <c:valAx>
        <c:axId val="8543509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8156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Printer Cost for 2 Year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'Susan and Tim'!$B$125:$D$125</c:f>
              <c:strCache>
                <c:ptCount val="3"/>
                <c:pt idx="0">
                  <c:v>Epsilon</c:v>
                </c:pt>
                <c:pt idx="1">
                  <c:v>Zero</c:v>
                </c:pt>
                <c:pt idx="2">
                  <c:v>Heavy Package</c:v>
                </c:pt>
              </c:strCache>
            </c:strRef>
          </c:cat>
          <c:val>
            <c:numRef>
              <c:f>'Susan and Tim'!$B$142:$D$142</c:f>
              <c:numCache>
                <c:formatCode>0.0_ </c:formatCode>
                <c:ptCount val="3"/>
                <c:pt idx="0">
                  <c:v>50029</c:v>
                </c:pt>
                <c:pt idx="1">
                  <c:v>8958.09090909091</c:v>
                </c:pt>
                <c:pt idx="2">
                  <c:v>22649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8140544"/>
        <c:axId val="790895026"/>
      </c:barChart>
      <c:catAx>
        <c:axId val="88814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895026"/>
        <c:crosses val="autoZero"/>
        <c:auto val="1"/>
        <c:lblAlgn val="ctr"/>
        <c:lblOffset val="100"/>
        <c:noMultiLvlLbl val="0"/>
      </c:catAx>
      <c:valAx>
        <c:axId val="7908950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14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Cell Bill for 24 Months (3GB/Month)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'Susan and Tim'!$B$151:$D$151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'Susan and Tim'!$B$163:$D$163</c:f>
              <c:numCache>
                <c:formatCode>General</c:formatCode>
                <c:ptCount val="3"/>
                <c:pt idx="0">
                  <c:v>2844</c:v>
                </c:pt>
                <c:pt idx="1">
                  <c:v>2420</c:v>
                </c:pt>
                <c:pt idx="2">
                  <c:v>1680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6490765"/>
        <c:axId val="498575389"/>
      </c:barChart>
      <c:catAx>
        <c:axId val="6664907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575389"/>
        <c:crosses val="autoZero"/>
        <c:auto val="1"/>
        <c:lblAlgn val="ctr"/>
        <c:lblOffset val="100"/>
        <c:noMultiLvlLbl val="0"/>
      </c:catAx>
      <c:valAx>
        <c:axId val="4985753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64907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Cell Bill for 24 Months (1GB/Month)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'Susan and Tim'!$B$151:$D$151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'Susan and Tim'!$B$180:$D$180</c:f>
              <c:numCache>
                <c:formatCode>General</c:formatCode>
                <c:ptCount val="3"/>
                <c:pt idx="0">
                  <c:v>1884</c:v>
                </c:pt>
                <c:pt idx="1">
                  <c:v>1700</c:v>
                </c:pt>
                <c:pt idx="2">
                  <c:v>1440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439770"/>
        <c:axId val="922132552"/>
      </c:barChart>
      <c:catAx>
        <c:axId val="8264397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2132552"/>
        <c:crosses val="autoZero"/>
        <c:auto val="1"/>
        <c:lblAlgn val="ctr"/>
        <c:lblOffset val="100"/>
        <c:noMultiLvlLbl val="0"/>
      </c:catAx>
      <c:valAx>
        <c:axId val="92213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64397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Yearly Cost for Ins +Lic+ Gas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'Susan and Tim'!$B$187:$D$187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'Susan and Tim'!$B$203:$D$203</c:f>
              <c:numCache>
                <c:formatCode>0.0_ </c:formatCode>
                <c:ptCount val="3"/>
                <c:pt idx="0">
                  <c:v>5130</c:v>
                </c:pt>
                <c:pt idx="1">
                  <c:v>9100</c:v>
                </c:pt>
                <c:pt idx="2">
                  <c:v>10591.1764705882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3969257"/>
        <c:axId val="239448340"/>
      </c:barChart>
      <c:catAx>
        <c:axId val="5739692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9448340"/>
        <c:crosses val="autoZero"/>
        <c:auto val="1"/>
        <c:lblAlgn val="ctr"/>
        <c:lblOffset val="100"/>
        <c:noMultiLvlLbl val="0"/>
      </c:catAx>
      <c:valAx>
        <c:axId val="2394483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9692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Cost of the Car with Tax and Interest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'Susan and Tim'!$B$218:$D$218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'Susan and Tim'!$B$223:$D$223</c:f>
              <c:numCache>
                <c:formatCode>General</c:formatCode>
                <c:ptCount val="3"/>
                <c:pt idx="0">
                  <c:v>21750</c:v>
                </c:pt>
                <c:pt idx="1">
                  <c:v>46500</c:v>
                </c:pt>
                <c:pt idx="2">
                  <c:v>108000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4336948"/>
        <c:axId val="470522316"/>
      </c:barChart>
      <c:catAx>
        <c:axId val="9743369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522316"/>
        <c:crosses val="autoZero"/>
        <c:auto val="1"/>
        <c:lblAlgn val="ctr"/>
        <c:lblOffset val="100"/>
        <c:noMultiLvlLbl val="0"/>
      </c:catAx>
      <c:valAx>
        <c:axId val="4705223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3369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Initial Year Cost of Car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'Susan and Tim'!$B$218:$D$218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'Susan and Tim'!$B$241:$D$241</c:f>
              <c:numCache>
                <c:formatCode>0.0_ </c:formatCode>
                <c:ptCount val="3"/>
                <c:pt idx="0">
                  <c:v>26880</c:v>
                </c:pt>
                <c:pt idx="1">
                  <c:v>55600</c:v>
                </c:pt>
                <c:pt idx="2">
                  <c:v>118591.176470588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9123797"/>
        <c:axId val="848641883"/>
      </c:barChart>
      <c:catAx>
        <c:axId val="9591237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641883"/>
        <c:crosses val="autoZero"/>
        <c:auto val="1"/>
        <c:lblAlgn val="ctr"/>
        <c:lblOffset val="100"/>
        <c:noMultiLvlLbl val="0"/>
      </c:catAx>
      <c:valAx>
        <c:axId val="8486418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1237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Avg cost/year with initial cost of car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'Susan and Tim'!$B$218:$D$218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'Susan and Tim'!$B$246:$D$246</c:f>
              <c:numCache>
                <c:formatCode>0.0_ </c:formatCode>
                <c:ptCount val="3"/>
                <c:pt idx="0">
                  <c:v>7740</c:v>
                </c:pt>
                <c:pt idx="1">
                  <c:v>14680</c:v>
                </c:pt>
                <c:pt idx="2">
                  <c:v>23551.1764705882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2958121"/>
        <c:axId val="279685089"/>
      </c:barChart>
      <c:catAx>
        <c:axId val="5729581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685089"/>
        <c:crosses val="autoZero"/>
        <c:auto val="1"/>
        <c:lblAlgn val="ctr"/>
        <c:lblOffset val="100"/>
        <c:noMultiLvlLbl val="0"/>
      </c:catAx>
      <c:valAx>
        <c:axId val="279685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95812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Initial Year Cost of Car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'Susan and Tim'!$B$187:$D$187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'Susan and Tim'!$B$208:$D$208</c:f>
              <c:numCache>
                <c:formatCode>0.0_ </c:formatCode>
                <c:ptCount val="3"/>
                <c:pt idx="0">
                  <c:v>21080</c:v>
                </c:pt>
                <c:pt idx="1">
                  <c:v>43200</c:v>
                </c:pt>
                <c:pt idx="2">
                  <c:v>89791.1764705882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8377950"/>
        <c:axId val="88451138"/>
      </c:barChart>
      <c:catAx>
        <c:axId val="9983779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51138"/>
        <c:crosses val="autoZero"/>
        <c:auto val="1"/>
        <c:lblAlgn val="ctr"/>
        <c:lblOffset val="100"/>
        <c:noMultiLvlLbl val="0"/>
      </c:catAx>
      <c:valAx>
        <c:axId val="884511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37795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Safety Test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995951417004"/>
          <c:y val="0.176539452118942"/>
          <c:w val="0.906824842986741"/>
          <c:h val="0.7076562865839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GradeBook!$A$4:$A$20</c:f>
              <c:strCache>
                <c:ptCount val="17"/>
                <c:pt idx="0">
                  <c:v>Pranav</c:v>
                </c:pt>
                <c:pt idx="1">
                  <c:v>John</c:v>
                </c:pt>
                <c:pt idx="2">
                  <c:v>Sam</c:v>
                </c:pt>
                <c:pt idx="3">
                  <c:v>Raghav</c:v>
                </c:pt>
                <c:pt idx="4">
                  <c:v>Tanu</c:v>
                </c:pt>
                <c:pt idx="5">
                  <c:v>manu</c:v>
                </c:pt>
                <c:pt idx="6">
                  <c:v>Sonu</c:v>
                </c:pt>
                <c:pt idx="7">
                  <c:v>Arya</c:v>
                </c:pt>
                <c:pt idx="8">
                  <c:v>Vandana</c:v>
                </c:pt>
                <c:pt idx="9">
                  <c:v>Anil</c:v>
                </c:pt>
                <c:pt idx="10">
                  <c:v>Monika</c:v>
                </c:pt>
                <c:pt idx="11">
                  <c:v>Rohit </c:v>
                </c:pt>
                <c:pt idx="12">
                  <c:v>Rahul</c:v>
                </c:pt>
                <c:pt idx="13">
                  <c:v>Sameer</c:v>
                </c:pt>
                <c:pt idx="14">
                  <c:v>Pushkar</c:v>
                </c:pt>
                <c:pt idx="15">
                  <c:v>Manoj</c:v>
                </c:pt>
                <c:pt idx="16">
                  <c:v>Jay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5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404742"/>
        <c:axId val="841959585"/>
      </c:barChart>
      <c:catAx>
        <c:axId val="9624047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959585"/>
        <c:crosses val="autoZero"/>
        <c:auto val="1"/>
        <c:lblAlgn val="ctr"/>
        <c:lblOffset val="100"/>
        <c:noMultiLvlLbl val="0"/>
      </c:catAx>
      <c:valAx>
        <c:axId val="8419595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24047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Financial Skills Test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GradeBook!$A$4:$A$20</c:f>
              <c:strCache>
                <c:ptCount val="17"/>
                <c:pt idx="0">
                  <c:v>Pranav</c:v>
                </c:pt>
                <c:pt idx="1">
                  <c:v>John</c:v>
                </c:pt>
                <c:pt idx="2">
                  <c:v>Sam</c:v>
                </c:pt>
                <c:pt idx="3">
                  <c:v>Raghav</c:v>
                </c:pt>
                <c:pt idx="4">
                  <c:v>Tanu</c:v>
                </c:pt>
                <c:pt idx="5">
                  <c:v>manu</c:v>
                </c:pt>
                <c:pt idx="6">
                  <c:v>Sonu</c:v>
                </c:pt>
                <c:pt idx="7">
                  <c:v>Arya</c:v>
                </c:pt>
                <c:pt idx="8">
                  <c:v>Vandana</c:v>
                </c:pt>
                <c:pt idx="9">
                  <c:v>Anil</c:v>
                </c:pt>
                <c:pt idx="10">
                  <c:v>Monika</c:v>
                </c:pt>
                <c:pt idx="11">
                  <c:v>Rohit </c:v>
                </c:pt>
                <c:pt idx="12">
                  <c:v>Rahul</c:v>
                </c:pt>
                <c:pt idx="13">
                  <c:v>Sameer</c:v>
                </c:pt>
                <c:pt idx="14">
                  <c:v>Pushkar</c:v>
                </c:pt>
                <c:pt idx="15">
                  <c:v>Manoj</c:v>
                </c:pt>
                <c:pt idx="16">
                  <c:v>Jay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100</c:v>
                </c:pt>
                <c:pt idx="1">
                  <c:v>82</c:v>
                </c:pt>
                <c:pt idx="2">
                  <c:v>73</c:v>
                </c:pt>
                <c:pt idx="3">
                  <c:v>59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67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45</c:v>
                </c:pt>
                <c:pt idx="12">
                  <c:v>90</c:v>
                </c:pt>
                <c:pt idx="13">
                  <c:v>69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28986"/>
        <c:axId val="598438412"/>
      </c:barChart>
      <c:catAx>
        <c:axId val="1350289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438412"/>
        <c:crosses val="autoZero"/>
        <c:auto val="1"/>
        <c:lblAlgn val="ctr"/>
        <c:lblOffset val="100"/>
        <c:noMultiLvlLbl val="0"/>
      </c:catAx>
      <c:valAx>
        <c:axId val="5984384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02898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Exercises.xlsx]Sales Analysis!PivotTable3</c:name>
    <c:fmtId val="0"/>
  </c:pivotSource>
  <c:chart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'Sales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25400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Analysis'!$A$4:$A$8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'Sales Analysis'!$B$4:$B$8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</c:v>
                </c:pt>
                <c:pt idx="2">
                  <c:v>3035.3</c:v>
                </c:pt>
                <c:pt idx="3">
                  <c:v>5661.1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Exercises.xlsx]Car Inventory Analysis!PivotTable6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Inventory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'Car Inventory Analysis'!$A$4:$A$21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'Car Inventory Analysis'!$B$4:$B$21</c:f>
              <c:numCache>
                <c:formatCode>General</c:formatCode>
                <c:ptCount val="17"/>
                <c:pt idx="0">
                  <c:v>144647.7</c:v>
                </c:pt>
                <c:pt idx="1">
                  <c:v>150656.4</c:v>
                </c:pt>
                <c:pt idx="2">
                  <c:v>154427.9</c:v>
                </c:pt>
                <c:pt idx="3">
                  <c:v>179986</c:v>
                </c:pt>
                <c:pt idx="4">
                  <c:v>143640.7</c:v>
                </c:pt>
                <c:pt idx="5">
                  <c:v>135078.2</c:v>
                </c:pt>
                <c:pt idx="6">
                  <c:v>184693.8</c:v>
                </c:pt>
                <c:pt idx="7">
                  <c:v>127731.3</c:v>
                </c:pt>
                <c:pt idx="8">
                  <c:v>70964.9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</c:v>
                </c:pt>
                <c:pt idx="13">
                  <c:v>177713.9</c:v>
                </c:pt>
                <c:pt idx="14">
                  <c:v>65964.9</c:v>
                </c:pt>
                <c:pt idx="15">
                  <c:v>130601.6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003860"/>
        <c:axId val="894434861"/>
      </c:barChart>
      <c:catAx>
        <c:axId val="9920038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434861"/>
        <c:crosses val="autoZero"/>
        <c:auto val="1"/>
        <c:lblAlgn val="ctr"/>
        <c:lblOffset val="100"/>
        <c:noMultiLvlLbl val="0"/>
      </c:catAx>
      <c:valAx>
        <c:axId val="8944348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20038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6</c:v>
                </c:pt>
                <c:pt idx="24">
                  <c:v>10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11</c:v>
                </c:pt>
                <c:pt idx="29">
                  <c:v>9</c:v>
                </c:pt>
                <c:pt idx="30">
                  <c:v>18</c:v>
                </c:pt>
                <c:pt idx="31">
                  <c:v>10</c:v>
                </c:pt>
                <c:pt idx="32">
                  <c:v>8</c:v>
                </c:pt>
                <c:pt idx="33">
                  <c:v>14</c:v>
                </c:pt>
                <c:pt idx="34">
                  <c:v>6</c:v>
                </c:pt>
                <c:pt idx="35">
                  <c:v>16</c:v>
                </c:pt>
                <c:pt idx="36">
                  <c:v>7</c:v>
                </c:pt>
                <c:pt idx="37">
                  <c:v>6</c:v>
                </c:pt>
                <c:pt idx="38">
                  <c:v>14</c:v>
                </c:pt>
                <c:pt idx="39">
                  <c:v>8</c:v>
                </c:pt>
                <c:pt idx="40">
                  <c:v>12</c:v>
                </c:pt>
                <c:pt idx="41">
                  <c:v>14</c:v>
                </c:pt>
                <c:pt idx="42">
                  <c:v>15</c:v>
                </c:pt>
                <c:pt idx="43">
                  <c:v>8</c:v>
                </c:pt>
                <c:pt idx="44">
                  <c:v>13</c:v>
                </c:pt>
                <c:pt idx="45">
                  <c:v>5</c:v>
                </c:pt>
                <c:pt idx="46">
                  <c:v>12</c:v>
                </c:pt>
                <c:pt idx="47">
                  <c:v>15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Inventory'!$H$2:$H$65</c:f>
              <c:numCache>
                <c:formatCode>General</c:formatCode>
                <c:ptCount val="64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27534.8</c:v>
                </c:pt>
                <c:pt idx="4">
                  <c:v>68658.9</c:v>
                </c:pt>
                <c:pt idx="5">
                  <c:v>22521.6</c:v>
                </c:pt>
                <c:pt idx="6">
                  <c:v>22188.5</c:v>
                </c:pt>
                <c:pt idx="7">
                  <c:v>20223.9</c:v>
                </c:pt>
                <c:pt idx="8">
                  <c:v>29601.9</c:v>
                </c:pt>
                <c:pt idx="9">
                  <c:v>24513.2</c:v>
                </c:pt>
                <c:pt idx="10">
                  <c:v>13867.6</c:v>
                </c:pt>
                <c:pt idx="11">
                  <c:v>13682.9</c:v>
                </c:pt>
                <c:pt idx="12">
                  <c:v>22282</c:v>
                </c:pt>
                <c:pt idx="13">
                  <c:v>22128.2</c:v>
                </c:pt>
                <c:pt idx="14">
                  <c:v>48114.2</c:v>
                </c:pt>
                <c:pt idx="15">
                  <c:v>30555.3</c:v>
                </c:pt>
                <c:pt idx="16">
                  <c:v>29102.3</c:v>
                </c:pt>
                <c:pt idx="17">
                  <c:v>27394.2</c:v>
                </c:pt>
                <c:pt idx="18">
                  <c:v>19421.1</c:v>
                </c:pt>
                <c:pt idx="19">
                  <c:v>19341.7</c:v>
                </c:pt>
                <c:pt idx="20">
                  <c:v>33477.2</c:v>
                </c:pt>
                <c:pt idx="21">
                  <c:v>3708.1</c:v>
                </c:pt>
                <c:pt idx="22">
                  <c:v>31144.4</c:v>
                </c:pt>
                <c:pt idx="23">
                  <c:v>44946.5</c:v>
                </c:pt>
                <c:pt idx="24">
                  <c:v>72527.2</c:v>
                </c:pt>
                <c:pt idx="25">
                  <c:v>50854.1</c:v>
                </c:pt>
                <c:pt idx="26">
                  <c:v>42504.6</c:v>
                </c:pt>
                <c:pt idx="27">
                  <c:v>35137</c:v>
                </c:pt>
                <c:pt idx="28">
                  <c:v>73444.4</c:v>
                </c:pt>
                <c:pt idx="29">
                  <c:v>60389.5</c:v>
                </c:pt>
                <c:pt idx="30">
                  <c:v>114660.6</c:v>
                </c:pt>
                <c:pt idx="31">
                  <c:v>64542</c:v>
                </c:pt>
                <c:pt idx="32">
                  <c:v>52229.5</c:v>
                </c:pt>
                <c:pt idx="33">
                  <c:v>85928</c:v>
                </c:pt>
                <c:pt idx="34">
                  <c:v>37558.8</c:v>
                </c:pt>
                <c:pt idx="35">
                  <c:v>93382.6</c:v>
                </c:pt>
                <c:pt idx="36">
                  <c:v>42074.2</c:v>
                </c:pt>
                <c:pt idx="37">
                  <c:v>36438.5</c:v>
                </c:pt>
                <c:pt idx="38">
                  <c:v>80685.8</c:v>
                </c:pt>
                <c:pt idx="39">
                  <c:v>46311.4</c:v>
                </c:pt>
                <c:pt idx="40">
                  <c:v>67829.1</c:v>
                </c:pt>
                <c:pt idx="41">
                  <c:v>77243.1</c:v>
                </c:pt>
                <c:pt idx="42">
                  <c:v>82374</c:v>
                </c:pt>
                <c:pt idx="43">
                  <c:v>44974.8</c:v>
                </c:pt>
                <c:pt idx="44">
                  <c:v>69891.9</c:v>
                </c:pt>
                <c:pt idx="45">
                  <c:v>28464.8</c:v>
                </c:pt>
                <c:pt idx="46">
                  <c:v>64467.4</c:v>
                </c:pt>
                <c:pt idx="47">
                  <c:v>79420.6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588146"/>
        <c:axId val="950000694"/>
      </c:scatterChart>
      <c:valAx>
        <c:axId val="2285881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</a:t>
                </a:r>
                <a:r>
                  <a:rPr lang="en-IN" altLang="en-US"/>
                  <a:t>ge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0000694"/>
        <c:crosses val="autoZero"/>
        <c:crossBetween val="midCat"/>
      </c:valAx>
      <c:valAx>
        <c:axId val="9500006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Miles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58814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Monthly Payments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'Problem Solving'!$A$2:$A$4</c:f>
              <c:strCache>
                <c:ptCount val="3"/>
                <c:pt idx="0">
                  <c:v>Edu Loan</c:v>
                </c:pt>
                <c:pt idx="1">
                  <c:v>Housing Loan</c:v>
                </c:pt>
                <c:pt idx="2">
                  <c:v>Personal Loan</c:v>
                </c:pt>
              </c:strCache>
            </c:strRef>
          </c:cat>
          <c:val>
            <c:numRef>
              <c:f>'Problem Solving'!$G$2:$G$4</c:f>
              <c:numCache>
                <c:formatCode>[$₹-4009]#,##0.0_);[Red]\([$₹-4009]#,##0.0\)</c:formatCode>
                <c:ptCount val="3"/>
                <c:pt idx="0">
                  <c:v>21438.8888888889</c:v>
                </c:pt>
                <c:pt idx="1">
                  <c:v>20660.8695652174</c:v>
                </c:pt>
                <c:pt idx="2">
                  <c:v>14086.9565217391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294247"/>
        <c:axId val="561402999"/>
      </c:barChart>
      <c:catAx>
        <c:axId val="679294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1402999"/>
        <c:crosses val="autoZero"/>
        <c:auto val="1"/>
        <c:lblAlgn val="ctr"/>
        <c:lblOffset val="100"/>
        <c:noMultiLvlLbl val="0"/>
      </c:catAx>
      <c:valAx>
        <c:axId val="561402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#,##0.0_);[Red]\([$₹-4009]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9294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Susan List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'Susan and Tim'!$F$20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'Susan and Tim'!$G$4:$I$4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'Susan and Tim'!$G$20:$I$20</c:f>
              <c:numCache>
                <c:formatCode>"£"#,##0.00_);[Red]\("£"#,##0.00\)</c:formatCode>
                <c:ptCount val="3"/>
                <c:pt idx="0">
                  <c:v>82.79</c:v>
                </c:pt>
                <c:pt idx="1">
                  <c:v>87.54</c:v>
                </c:pt>
                <c:pt idx="2">
                  <c:v>103.29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532552"/>
        <c:axId val="770507070"/>
      </c:barChart>
      <c:catAx>
        <c:axId val="17553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507070"/>
        <c:crosses val="autoZero"/>
        <c:auto val="1"/>
        <c:lblAlgn val="ctr"/>
        <c:lblOffset val="100"/>
        <c:noMultiLvlLbl val="0"/>
      </c:catAx>
      <c:valAx>
        <c:axId val="7705070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_);[Red]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53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</a:t>
            </a:r>
            <a:r>
              <a:rPr lang="en-IN" altLang="en-US"/>
              <a:t>im List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'Susan and Tim'!$K$20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'Susan and Tim'!$L$4:$N$4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'Susan and Tim'!$L$20:$N$20</c:f>
              <c:numCache>
                <c:formatCode>"£"#,##0.00_);[Red]\("£"#,##0.00\)</c:formatCode>
                <c:ptCount val="3"/>
                <c:pt idx="0">
                  <c:v>94.99</c:v>
                </c:pt>
                <c:pt idx="1">
                  <c:v>101.19</c:v>
                </c:pt>
                <c:pt idx="2">
                  <c:v>122.14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8422502"/>
        <c:axId val="631058057"/>
      </c:barChart>
      <c:catAx>
        <c:axId val="4284225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058057"/>
        <c:crosses val="autoZero"/>
        <c:auto val="1"/>
        <c:lblAlgn val="ctr"/>
        <c:lblOffset val="100"/>
        <c:noMultiLvlLbl val="0"/>
      </c:catAx>
      <c:valAx>
        <c:axId val="631058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_);[Red]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842250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6.xml"/><Relationship Id="rId8" Type="http://schemas.openxmlformats.org/officeDocument/2006/relationships/chart" Target="../charts/chart15.xml"/><Relationship Id="rId7" Type="http://schemas.openxmlformats.org/officeDocument/2006/relationships/chart" Target="../charts/chart14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2" Type="http://schemas.openxmlformats.org/officeDocument/2006/relationships/chart" Target="../charts/chart19.xml"/><Relationship Id="rId11" Type="http://schemas.openxmlformats.org/officeDocument/2006/relationships/chart" Target="../charts/chart18.xml"/><Relationship Id="rId10" Type="http://schemas.openxmlformats.org/officeDocument/2006/relationships/chart" Target="../charts/chart17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78740</xdr:colOff>
      <xdr:row>14</xdr:row>
      <xdr:rowOff>44450</xdr:rowOff>
    </xdr:from>
    <xdr:to>
      <xdr:col>20</xdr:col>
      <xdr:colOff>136525</xdr:colOff>
      <xdr:row>26</xdr:row>
      <xdr:rowOff>139700</xdr:rowOff>
    </xdr:to>
    <xdr:graphicFrame>
      <xdr:nvGraphicFramePr>
        <xdr:cNvPr id="3" name="Chart 2"/>
        <xdr:cNvGraphicFramePr/>
      </xdr:nvGraphicFramePr>
      <xdr:xfrm>
        <a:off x="9771380" y="2970530"/>
        <a:ext cx="4324985" cy="2289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36830</xdr:colOff>
      <xdr:row>0</xdr:row>
      <xdr:rowOff>546735</xdr:rowOff>
    </xdr:from>
    <xdr:to>
      <xdr:col>20</xdr:col>
      <xdr:colOff>200660</xdr:colOff>
      <xdr:row>13</xdr:row>
      <xdr:rowOff>113030</xdr:rowOff>
    </xdr:to>
    <xdr:graphicFrame>
      <xdr:nvGraphicFramePr>
        <xdr:cNvPr id="4" name="Chart 3"/>
        <xdr:cNvGraphicFramePr/>
      </xdr:nvGraphicFramePr>
      <xdr:xfrm>
        <a:off x="9729470" y="546735"/>
        <a:ext cx="4431030" cy="2309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81280</xdr:colOff>
      <xdr:row>27</xdr:row>
      <xdr:rowOff>73025</xdr:rowOff>
    </xdr:from>
    <xdr:to>
      <xdr:col>20</xdr:col>
      <xdr:colOff>100330</xdr:colOff>
      <xdr:row>40</xdr:row>
      <xdr:rowOff>60960</xdr:rowOff>
    </xdr:to>
    <xdr:graphicFrame>
      <xdr:nvGraphicFramePr>
        <xdr:cNvPr id="5" name="Chart 4"/>
        <xdr:cNvGraphicFramePr/>
      </xdr:nvGraphicFramePr>
      <xdr:xfrm>
        <a:off x="9773920" y="5376545"/>
        <a:ext cx="4286250" cy="2365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7</xdr:row>
      <xdr:rowOff>27940</xdr:rowOff>
    </xdr:from>
    <xdr:to>
      <xdr:col>6</xdr:col>
      <xdr:colOff>114300</xdr:colOff>
      <xdr:row>22</xdr:row>
      <xdr:rowOff>27940</xdr:rowOff>
    </xdr:to>
    <xdr:graphicFrame>
      <xdr:nvGraphicFramePr>
        <xdr:cNvPr id="2" name="Chart 1"/>
        <xdr:cNvGraphicFramePr/>
      </xdr:nvGraphicFramePr>
      <xdr:xfrm>
        <a:off x="0" y="1308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2540</xdr:colOff>
      <xdr:row>2</xdr:row>
      <xdr:rowOff>2540</xdr:rowOff>
    </xdr:from>
    <xdr:to>
      <xdr:col>9</xdr:col>
      <xdr:colOff>307340</xdr:colOff>
      <xdr:row>17</xdr:row>
      <xdr:rowOff>2540</xdr:rowOff>
    </xdr:to>
    <xdr:graphicFrame>
      <xdr:nvGraphicFramePr>
        <xdr:cNvPr id="2" name="Chart 1"/>
        <xdr:cNvGraphicFramePr/>
      </xdr:nvGraphicFramePr>
      <xdr:xfrm>
        <a:off x="1686560" y="368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25400</xdr:colOff>
      <xdr:row>55</xdr:row>
      <xdr:rowOff>2540</xdr:rowOff>
    </xdr:from>
    <xdr:to>
      <xdr:col>11</xdr:col>
      <xdr:colOff>139700</xdr:colOff>
      <xdr:row>70</xdr:row>
      <xdr:rowOff>2540</xdr:rowOff>
    </xdr:to>
    <xdr:graphicFrame>
      <xdr:nvGraphicFramePr>
        <xdr:cNvPr id="3" name="Chart 2"/>
        <xdr:cNvGraphicFramePr/>
      </xdr:nvGraphicFramePr>
      <xdr:xfrm>
        <a:off x="4376420" y="100609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5</xdr:row>
      <xdr:rowOff>12700</xdr:rowOff>
    </xdr:from>
    <xdr:to>
      <xdr:col>5</xdr:col>
      <xdr:colOff>191135</xdr:colOff>
      <xdr:row>20</xdr:row>
      <xdr:rowOff>12700</xdr:rowOff>
    </xdr:to>
    <xdr:graphicFrame>
      <xdr:nvGraphicFramePr>
        <xdr:cNvPr id="3" name="Chart 2"/>
        <xdr:cNvGraphicFramePr/>
      </xdr:nvGraphicFramePr>
      <xdr:xfrm>
        <a:off x="635" y="927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17780</xdr:colOff>
      <xdr:row>22</xdr:row>
      <xdr:rowOff>177800</xdr:rowOff>
    </xdr:from>
    <xdr:to>
      <xdr:col>5</xdr:col>
      <xdr:colOff>474980</xdr:colOff>
      <xdr:row>37</xdr:row>
      <xdr:rowOff>177800</xdr:rowOff>
    </xdr:to>
    <xdr:graphicFrame>
      <xdr:nvGraphicFramePr>
        <xdr:cNvPr id="2" name="Chart 1"/>
        <xdr:cNvGraphicFramePr/>
      </xdr:nvGraphicFramePr>
      <xdr:xfrm>
        <a:off x="17780" y="4246880"/>
        <a:ext cx="78181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157480</xdr:colOff>
      <xdr:row>22</xdr:row>
      <xdr:rowOff>165100</xdr:rowOff>
    </xdr:from>
    <xdr:to>
      <xdr:col>12</xdr:col>
      <xdr:colOff>73660</xdr:colOff>
      <xdr:row>37</xdr:row>
      <xdr:rowOff>165100</xdr:rowOff>
    </xdr:to>
    <xdr:graphicFrame>
      <xdr:nvGraphicFramePr>
        <xdr:cNvPr id="3" name="Chart 2"/>
        <xdr:cNvGraphicFramePr/>
      </xdr:nvGraphicFramePr>
      <xdr:xfrm>
        <a:off x="8425180" y="4234180"/>
        <a:ext cx="48844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848995</xdr:colOff>
      <xdr:row>41</xdr:row>
      <xdr:rowOff>168910</xdr:rowOff>
    </xdr:from>
    <xdr:to>
      <xdr:col>7</xdr:col>
      <xdr:colOff>304165</xdr:colOff>
      <xdr:row>57</xdr:row>
      <xdr:rowOff>5080</xdr:rowOff>
    </xdr:to>
    <xdr:graphicFrame>
      <xdr:nvGraphicFramePr>
        <xdr:cNvPr id="5" name="Chart 4"/>
        <xdr:cNvGraphicFramePr/>
      </xdr:nvGraphicFramePr>
      <xdr:xfrm>
        <a:off x="4133215" y="7712710"/>
        <a:ext cx="536067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22225</xdr:colOff>
      <xdr:row>101</xdr:row>
      <xdr:rowOff>179705</xdr:rowOff>
    </xdr:from>
    <xdr:to>
      <xdr:col>7</xdr:col>
      <xdr:colOff>662940</xdr:colOff>
      <xdr:row>114</xdr:row>
      <xdr:rowOff>181610</xdr:rowOff>
    </xdr:to>
    <xdr:graphicFrame>
      <xdr:nvGraphicFramePr>
        <xdr:cNvPr id="4" name="Chart 3"/>
        <xdr:cNvGraphicFramePr/>
      </xdr:nvGraphicFramePr>
      <xdr:xfrm>
        <a:off x="6064885" y="18780125"/>
        <a:ext cx="3787775" cy="2379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22225</xdr:colOff>
      <xdr:row>124</xdr:row>
      <xdr:rowOff>12065</xdr:rowOff>
    </xdr:from>
    <xdr:to>
      <xdr:col>6</xdr:col>
      <xdr:colOff>850900</xdr:colOff>
      <xdr:row>136</xdr:row>
      <xdr:rowOff>88900</xdr:rowOff>
    </xdr:to>
    <xdr:graphicFrame>
      <xdr:nvGraphicFramePr>
        <xdr:cNvPr id="6" name="Chart 5"/>
        <xdr:cNvGraphicFramePr/>
      </xdr:nvGraphicFramePr>
      <xdr:xfrm>
        <a:off x="6064885" y="22864445"/>
        <a:ext cx="3053715" cy="2271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12700</xdr:colOff>
      <xdr:row>150</xdr:row>
      <xdr:rowOff>0</xdr:rowOff>
    </xdr:from>
    <xdr:to>
      <xdr:col>7</xdr:col>
      <xdr:colOff>205105</xdr:colOff>
      <xdr:row>162</xdr:row>
      <xdr:rowOff>66675</xdr:rowOff>
    </xdr:to>
    <xdr:graphicFrame>
      <xdr:nvGraphicFramePr>
        <xdr:cNvPr id="7" name="Chart 6"/>
        <xdr:cNvGraphicFramePr/>
      </xdr:nvGraphicFramePr>
      <xdr:xfrm>
        <a:off x="6055360" y="27698700"/>
        <a:ext cx="3339465" cy="2261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1308100</xdr:colOff>
      <xdr:row>167</xdr:row>
      <xdr:rowOff>14605</xdr:rowOff>
    </xdr:from>
    <xdr:to>
      <xdr:col>7</xdr:col>
      <xdr:colOff>334645</xdr:colOff>
      <xdr:row>179</xdr:row>
      <xdr:rowOff>81280</xdr:rowOff>
    </xdr:to>
    <xdr:graphicFrame>
      <xdr:nvGraphicFramePr>
        <xdr:cNvPr id="8" name="Chart 7"/>
        <xdr:cNvGraphicFramePr/>
      </xdr:nvGraphicFramePr>
      <xdr:xfrm>
        <a:off x="6032500" y="30906085"/>
        <a:ext cx="3491865" cy="2261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41275</xdr:colOff>
      <xdr:row>199</xdr:row>
      <xdr:rowOff>142240</xdr:rowOff>
    </xdr:from>
    <xdr:to>
      <xdr:col>7</xdr:col>
      <xdr:colOff>252095</xdr:colOff>
      <xdr:row>212</xdr:row>
      <xdr:rowOff>133350</xdr:rowOff>
    </xdr:to>
    <xdr:graphicFrame>
      <xdr:nvGraphicFramePr>
        <xdr:cNvPr id="10" name="Chart 9"/>
        <xdr:cNvGraphicFramePr/>
      </xdr:nvGraphicFramePr>
      <xdr:xfrm>
        <a:off x="6083935" y="37053520"/>
        <a:ext cx="3357880" cy="236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1317625</xdr:colOff>
      <xdr:row>217</xdr:row>
      <xdr:rowOff>15875</xdr:rowOff>
    </xdr:from>
    <xdr:to>
      <xdr:col>7</xdr:col>
      <xdr:colOff>210820</xdr:colOff>
      <xdr:row>229</xdr:row>
      <xdr:rowOff>179705</xdr:rowOff>
    </xdr:to>
    <xdr:graphicFrame>
      <xdr:nvGraphicFramePr>
        <xdr:cNvPr id="11" name="Chart 10"/>
        <xdr:cNvGraphicFramePr/>
      </xdr:nvGraphicFramePr>
      <xdr:xfrm>
        <a:off x="6042025" y="40333295"/>
        <a:ext cx="3358515" cy="2358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22225</xdr:colOff>
      <xdr:row>230</xdr:row>
      <xdr:rowOff>4445</xdr:rowOff>
    </xdr:from>
    <xdr:to>
      <xdr:col>7</xdr:col>
      <xdr:colOff>205105</xdr:colOff>
      <xdr:row>243</xdr:row>
      <xdr:rowOff>111760</xdr:rowOff>
    </xdr:to>
    <xdr:graphicFrame>
      <xdr:nvGraphicFramePr>
        <xdr:cNvPr id="12" name="Chart 11"/>
        <xdr:cNvGraphicFramePr/>
      </xdr:nvGraphicFramePr>
      <xdr:xfrm>
        <a:off x="6064885" y="42699305"/>
        <a:ext cx="3329940" cy="2484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31750</xdr:colOff>
      <xdr:row>243</xdr:row>
      <xdr:rowOff>168275</xdr:rowOff>
    </xdr:from>
    <xdr:to>
      <xdr:col>7</xdr:col>
      <xdr:colOff>215900</xdr:colOff>
      <xdr:row>256</xdr:row>
      <xdr:rowOff>4445</xdr:rowOff>
    </xdr:to>
    <xdr:graphicFrame>
      <xdr:nvGraphicFramePr>
        <xdr:cNvPr id="13" name="Chart 12"/>
        <xdr:cNvGraphicFramePr/>
      </xdr:nvGraphicFramePr>
      <xdr:xfrm>
        <a:off x="6074410" y="45240575"/>
        <a:ext cx="3331210" cy="2213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1313180</xdr:colOff>
      <xdr:row>186</xdr:row>
      <xdr:rowOff>11430</xdr:rowOff>
    </xdr:from>
    <xdr:to>
      <xdr:col>7</xdr:col>
      <xdr:colOff>74930</xdr:colOff>
      <xdr:row>199</xdr:row>
      <xdr:rowOff>61595</xdr:rowOff>
    </xdr:to>
    <xdr:graphicFrame>
      <xdr:nvGraphicFramePr>
        <xdr:cNvPr id="14" name="Chart 13"/>
        <xdr:cNvGraphicFramePr/>
      </xdr:nvGraphicFramePr>
      <xdr:xfrm>
        <a:off x="6037580" y="34545270"/>
        <a:ext cx="3227070" cy="2427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07.6580671296" refreshedBy="prana" recordCount="171">
  <cacheSource type="worksheet">
    <worksheetSource ref="A1:K172" sheet="Sales Dataset"/>
  </cacheSource>
  <cacheFields count="11">
    <cacheField name="Month" numFmtId="58">
      <sharedItems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80">
      <sharedItems containsSemiMixedTypes="0" containsString="0" containsNumber="1" containsInteger="1" minValue="0" maxValue="1171" count="171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</sharedItems>
    </cacheField>
    <cacheField name="Product Code" numFmtId="0">
      <sharedItems containsSemiMixedTypes="0" containsString="0" containsNumber="1" containsInteger="1" minValue="0" maxValue="9822" count="10">
        <n v="9822"/>
        <n v="2877"/>
        <n v="2499"/>
        <n v="8722"/>
        <n v="1109"/>
        <n v="4421"/>
        <n v="9212"/>
        <n v="2242"/>
        <n v="6119"/>
        <n v="6622"/>
      </sharedItems>
    </cacheField>
    <cacheField name="Product Description" numFmtId="0">
      <sharedItems count="10">
        <s v="Pool Cover"/>
        <s v="Net"/>
        <s v="8 ft Hose"/>
        <s v="Water Pump"/>
        <s v="Chlorine Test Kit"/>
        <s v="Skimmer"/>
        <s v="1 Gal Muratic Acid"/>
        <s v="AutoVac"/>
        <s v="Algea Killer 8 oz"/>
        <s v="5 Gal Chlorine"/>
      </sharedItems>
    </cacheField>
    <cacheField name="Store Cost" numFmtId="44">
      <sharedItems containsSemiMixedTypes="0" containsString="0" containsNumber="1" minValue="0" maxValue="344" count="10">
        <n v="58.3"/>
        <n v="11.4"/>
        <n v="6.2"/>
        <n v="344"/>
        <n v="3"/>
        <n v="45"/>
        <n v="4"/>
        <n v="60"/>
        <n v="9"/>
        <n v="42"/>
      </sharedItems>
    </cacheField>
    <cacheField name="Sale Price" numFmtId="44">
      <sharedItems containsSemiMixedTypes="0" containsString="0" containsNumber="1" minValue="0" maxValue="502" count="10">
        <n v="98.4"/>
        <n v="16.3"/>
        <n v="9.2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0" maxValue="158" count="8">
        <n v="40.1"/>
        <n v="4.9"/>
        <n v="3"/>
        <n v="158"/>
        <n v="5"/>
        <n v="42"/>
        <n v="64"/>
        <n v="35"/>
      </sharedItems>
    </cacheField>
    <cacheField name="Commision 10% for items less than $50. 20% for items more than $50" numFmtId="0">
      <sharedItems containsSemiMixedTypes="0" containsString="0" containsNumber="1" minValue="0" maxValue="31.6" count="8">
        <n v="8.02"/>
        <n v="0.49"/>
        <n v="0.3"/>
        <n v="31.6"/>
        <n v="0.5"/>
        <n v="8.4"/>
        <n v="12.8"/>
        <n v="7"/>
      </sharedItems>
    </cacheField>
    <cacheField name="First Name" numFmtId="0">
      <sharedItems count="4">
        <s v="Chalie"/>
        <s v="Juan"/>
        <s v="Doug"/>
        <s v="Hellen"/>
      </sharedItems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 count="6">
        <s v="NM"/>
        <s v="CA"/>
        <s v="AZ"/>
        <s v="CO"/>
        <s v="NV"/>
        <s v="U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07.7044212963" refreshedBy="prana" recordCount="52">
  <cacheSource type="worksheet">
    <worksheetSource ref="A1:N53" sheet="Car Inventory"/>
  </cacheSource>
  <cacheFields count="14">
    <cacheField name="Car ID" numFmtId="0">
      <sharedItems count="52">
        <s v="TY14COR027"/>
        <s v="GM14CMR016"/>
        <s v="FD13FCS009"/>
        <s v="FD13FCS010"/>
        <s v="HO10ODY040"/>
        <s v="FD13FCS012"/>
        <s v="HY13ELA052"/>
        <s v="HY13ELA051"/>
        <s v="TY12COR028"/>
        <s v="HO12CIV035"/>
        <s v="HO13CIV036"/>
        <s v="FD13FCS013"/>
        <s v="HY12ELA050"/>
        <s v="TY12CAM029"/>
        <s v="TY09CAM024"/>
        <s v="HO11CIV034"/>
        <s v="HY11ELA049"/>
        <s v="CR11PTC044"/>
        <s v="GM12CMR015"/>
        <s v="FD12FCS011"/>
        <s v="HO10CIV033"/>
        <s v="HO14ODY041"/>
        <s v="GM10SLV017"/>
        <s v="FD08MTG003"/>
        <s v="CR04CAR047"/>
        <s v="HO07ODY038"/>
        <s v="HO08ODY039"/>
        <s v="FD09FCS008"/>
        <s v="TY03COR026"/>
        <s v="HO05ODY037"/>
        <s v="TY96CAM020"/>
        <s v="CR04PTC042"/>
        <s v="FD06FCS007"/>
        <s v="TY00CAM022"/>
        <s v="FD08MTG004"/>
        <s v="TY98CAM021"/>
        <s v="CR07PTC043"/>
        <s v="FD08MTG005"/>
        <s v="GM00SLV019"/>
        <s v="FD06FCS006"/>
        <s v="TY02CAM023"/>
        <s v="CR00CAR046"/>
        <s v="HO99CIV030"/>
        <s v="FD06MTG002"/>
        <s v="HO01CIV031"/>
        <s v="GM09CMR014"/>
        <s v="TY02COR025"/>
        <s v="CR99CAR045"/>
        <s v="GM98SLV018"/>
        <s v="CR04CAR048"/>
        <s v="HO10CIV032"/>
        <s v="FD06MTG001"/>
      </sharedItems>
    </cacheField>
    <cacheField name="Make" numFmtId="0">
      <sharedItems count="6">
        <s v="TY"/>
        <s v="GM"/>
        <s v="FD"/>
        <s v="HO"/>
        <s v="HY"/>
        <s v="CR"/>
      </sharedItems>
    </cacheField>
    <cacheField name="Make (Full Name)" numFmtId="0">
      <sharedItems count="6">
        <s v="Toyota"/>
        <s v="General Motors"/>
        <s v="Ford"/>
        <s v="Honda"/>
        <s v="Hyundai"/>
        <s v="Chrysler"/>
      </sharedItems>
    </cacheField>
    <cacheField name="Model" numFmtId="0">
      <sharedItems count="11">
        <s v="COR"/>
        <s v="CMR"/>
        <s v="FCS"/>
        <s v="ODY"/>
        <s v="ELA"/>
        <s v="CIV"/>
        <s v="CAM"/>
        <s v="PTC"/>
        <s v="SLV"/>
        <s v="MTG"/>
        <s v="CAR"/>
      </sharedItems>
    </cacheField>
    <cacheField name="Model (Full Name)" numFmtId="0">
      <sharedItems count="10">
        <s v="Corola"/>
        <s v="Camero"/>
        <s v="Focus"/>
        <s v="Odyssey"/>
        <s v="Elantra"/>
        <s v="Civic"/>
        <s v="Camrey"/>
        <s v="PT Cruiser"/>
        <s v="Silverdo"/>
        <s v="Mustang"/>
      </sharedItems>
    </cacheField>
    <cacheField name="Manufacture Year" numFmtId="0">
      <sharedItems count="18">
        <s v="14"/>
        <s v="13"/>
        <s v="10"/>
        <s v="12"/>
        <s v="09"/>
        <s v="11"/>
        <s v="08"/>
        <s v="04"/>
        <s v="07"/>
        <s v="03"/>
        <s v="05"/>
        <s v="96"/>
        <s v="06"/>
        <s v="00"/>
        <s v="98"/>
        <s v="02"/>
        <s v="99"/>
        <s v="01"/>
      </sharedItems>
    </cacheField>
    <cacheField name="Age" numFmtId="0">
      <sharedItems containsSemiMixedTypes="0" containsString="0" containsNumber="1" containsInteger="1" minValue="0" maxValue="18" count="18">
        <n v="0"/>
        <n v="1"/>
        <n v="4"/>
        <n v="2"/>
        <n v="5"/>
        <n v="3"/>
        <n v="6"/>
        <n v="10"/>
        <n v="7"/>
        <n v="11"/>
        <n v="9"/>
        <n v="18"/>
        <n v="8"/>
        <n v="14"/>
        <n v="16"/>
        <n v="12"/>
        <n v="15"/>
        <n v="13"/>
      </sharedItems>
    </cacheField>
    <cacheField name="Miles" numFmtId="0">
      <sharedItems containsSemiMixedTypes="0" containsString="0" containsNumber="1" minValue="0" maxValue="114660.6" count="52">
        <n v="17556.3"/>
        <n v="14289.6"/>
        <n v="27637.1"/>
        <n v="27534.8"/>
        <n v="68658.9"/>
        <n v="22521.6"/>
        <n v="22188.5"/>
        <n v="20223.9"/>
        <n v="29601.9"/>
        <n v="24513.2"/>
        <n v="13867.6"/>
        <n v="13682.9"/>
        <n v="22282"/>
        <n v="22128.2"/>
        <n v="48114.2"/>
        <n v="30555.3"/>
        <n v="29102.3"/>
        <n v="27394.2"/>
        <n v="19421.1"/>
        <n v="19341.7"/>
        <n v="33477.2"/>
        <n v="3708.1"/>
        <n v="31144.4"/>
        <n v="44946.5"/>
        <n v="72527.2"/>
        <n v="50854.1"/>
        <n v="42504.6"/>
        <n v="35137"/>
        <n v="73444.4"/>
        <n v="60389.5"/>
        <n v="114660.6"/>
        <n v="64542"/>
        <n v="52229.5"/>
        <n v="85928"/>
        <n v="37558.8"/>
        <n v="93382.6"/>
        <n v="42074.2"/>
        <n v="36438.5"/>
        <n v="80685.8"/>
        <n v="46311.4"/>
        <n v="67829.1"/>
        <n v="77243.1"/>
        <n v="82374"/>
        <n v="44974.8"/>
        <n v="69891.9"/>
        <n v="28464.8"/>
        <n v="64467.4"/>
        <n v="79420.6"/>
        <n v="83162.7"/>
        <n v="52699.4"/>
        <n v="22573"/>
        <n v="40326.8"/>
      </sharedItems>
    </cacheField>
    <cacheField name="Miles / Year" numFmtId="176">
      <sharedItems containsSemiMixedTypes="0" containsString="0" containsNumber="1" minValue="0" maxValue="35112.6" count="52">
        <n v="35112.6"/>
        <n v="28579.2"/>
        <n v="18424.7333333333"/>
        <n v="18356.5333333333"/>
        <n v="15257.5333333333"/>
        <n v="15014.4"/>
        <n v="14792.3333333333"/>
        <n v="13482.6"/>
        <n v="11840.76"/>
        <n v="9805.28"/>
        <n v="9245.06666666667"/>
        <n v="9121.93333333333"/>
        <n v="8912.8"/>
        <n v="8851.28"/>
        <n v="8748.03636363636"/>
        <n v="8730.08571428572"/>
        <n v="8314.94285714286"/>
        <n v="7826.91428571429"/>
        <n v="7768.44"/>
        <n v="7736.68"/>
        <n v="7439.37777777778"/>
        <n v="7416.2"/>
        <n v="6920.97777777778"/>
        <n v="6914.84615384615"/>
        <n v="6907.35238095238"/>
        <n v="6780.54666666667"/>
        <n v="6539.16923076923"/>
        <n v="6388.54545454546"/>
        <n v="6386.46956521739"/>
        <n v="6356.78947368421"/>
        <n v="6197.87027027027"/>
        <n v="6146.85714285714"/>
        <n v="6144.64705882353"/>
        <n v="5926.06896551724"/>
        <n v="5778.27692307692"/>
        <n v="5659.55151515152"/>
        <n v="5609.89333333333"/>
        <n v="5605.92307692308"/>
        <n v="5564.53793103448"/>
        <n v="5448.4"/>
        <n v="5426.328"/>
        <n v="5327.11034482759"/>
        <n v="5314.45161290323"/>
        <n v="5291.15294117647"/>
        <n v="5177.17777777778"/>
        <n v="5175.41818181818"/>
        <n v="5157.392"/>
        <n v="5123.90967741936"/>
        <n v="5040.16363636364"/>
        <n v="5018.99047619048"/>
        <n v="5016.22222222222"/>
        <n v="4744.32941176471"/>
      </sharedItems>
    </cacheField>
    <cacheField name="Color" numFmtId="0">
      <sharedItems count="5">
        <s v="Blue"/>
        <s v="White"/>
        <s v="Black"/>
        <s v="Green"/>
        <s v="Red"/>
      </sharedItems>
    </cacheField>
    <cacheField name="Driver" numFmtId="0">
      <sharedItems count="17">
        <s v="Praulty"/>
        <s v="Torrens"/>
        <s v="Smith"/>
        <s v="Vizzini"/>
        <s v="Ewenty"/>
        <s v="Santos"/>
        <s v="Hulinski"/>
        <s v="Chan"/>
        <s v="Rodriguez"/>
        <s v="McCall"/>
        <s v="Howard"/>
        <s v="Lyon"/>
        <s v="Bard"/>
        <s v="Yousef"/>
        <s v="Swartz"/>
        <s v="Gaul"/>
        <s v="Jones"/>
      </sharedItems>
    </cacheField>
    <cacheField name="Warantee Miles" numFmtId="0">
      <sharedItems containsSemiMixedTypes="0" containsString="0" containsNumber="1" containsInteger="1" minValue="0" maxValue="100000" count="3">
        <n v="100000"/>
        <n v="75000"/>
        <n v="50000"/>
      </sharedItems>
    </cacheField>
    <cacheField name="Covered?" numFmtId="0">
      <sharedItems count="2">
        <s v="Y"/>
        <s v="Not Covered"/>
      </sharedItems>
    </cacheField>
    <cacheField name="New Car ID" numFmtId="0">
      <sharedItems count="52">
        <s v="TY14BLU027"/>
        <s v="GM14WHI016"/>
        <s v="FD13BLA009"/>
        <s v="FD13WHI010"/>
        <s v="HO10BLA040"/>
        <s v="FD13BLA012"/>
        <s v="HY13BLU052"/>
        <s v="HY13BLA051"/>
        <s v="TY12BLA028"/>
        <s v="HO12BLA035"/>
        <s v="HO13BLA036"/>
        <s v="FD13BLA013"/>
        <s v="HY12BLU050"/>
        <s v="TY12BLU029"/>
        <s v="TY09WHI024"/>
        <s v="HO11BLA034"/>
        <s v="HY11BLA049"/>
        <s v="CR11BLA044"/>
        <s v="GM12BLA015"/>
        <s v="FD12WHI011"/>
        <s v="HO10BLA033"/>
        <s v="HO14BLA041"/>
        <s v="GM10BLA017"/>
        <s v="FD08GRE003"/>
        <s v="CR04WHI047"/>
        <s v="HO07BLA038"/>
        <s v="HO08WHI039"/>
        <s v="FD09BLA008"/>
        <s v="TY03BLA026"/>
        <s v="HO05WHI037"/>
        <s v="TY96GRE020"/>
        <s v="CR04BLU042"/>
        <s v="FD06GRE007"/>
        <s v="TY00GRE022"/>
        <s v="FD08BLA004"/>
        <s v="TY98BLA021"/>
        <s v="CR07GRE043"/>
        <s v="FD08WHI005"/>
        <s v="GM00BLU019"/>
        <s v="FD06GRE006"/>
        <s v="TY02BLA023"/>
        <s v="CR00BLA046"/>
        <s v="HO99WHI030"/>
        <s v="FD06WHI002"/>
        <s v="HO01BLU031"/>
        <s v="GM09WHI014"/>
        <s v="TY02RED025"/>
        <s v="CR99GRE045"/>
        <s v="GM98BLA018"/>
        <s v="CR04RED048"/>
        <s v="HO10BLU032"/>
        <s v="FD06BLA00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11">
    <pivotField compact="0" showAll="0">
      <items count="13"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compact="0" numFmtId="180" showAll="0"/>
    <pivotField compact="0" showAll="0"/>
    <pivotField compact="0" showAll="0"/>
    <pivotField compact="0" numFmtId="44" showAll="0"/>
    <pivotField dataField="1" compact="0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compact="0" numFmtId="44" showAll="0"/>
    <pivotField compact="0" showAll="0"/>
    <pivotField compact="0" showAll="0"/>
    <pivotField axis="axisRow" compact="0" showAll="0">
      <items count="5">
        <item x="0"/>
        <item x="1"/>
        <item x="3"/>
        <item x="2"/>
        <item t="default"/>
      </items>
    </pivotField>
    <pivotField compact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21" firstHeaderRow="1" firstDataRow="1" firstDataCol="1"/>
  <pivotFields count="14">
    <pivotField compact="0" showAll="0">
      <items count="53">
        <item x="41"/>
        <item x="24"/>
        <item x="49"/>
        <item x="31"/>
        <item x="36"/>
        <item x="17"/>
        <item x="47"/>
        <item x="39"/>
        <item x="32"/>
        <item x="51"/>
        <item x="43"/>
        <item x="23"/>
        <item x="34"/>
        <item x="37"/>
        <item x="27"/>
        <item x="19"/>
        <item x="2"/>
        <item x="3"/>
        <item x="5"/>
        <item x="11"/>
        <item x="38"/>
        <item x="45"/>
        <item x="22"/>
        <item x="18"/>
        <item x="1"/>
        <item x="48"/>
        <item x="44"/>
        <item x="29"/>
        <item x="25"/>
        <item x="26"/>
        <item x="50"/>
        <item x="20"/>
        <item x="4"/>
        <item x="15"/>
        <item x="9"/>
        <item x="10"/>
        <item x="21"/>
        <item x="42"/>
        <item x="16"/>
        <item x="12"/>
        <item x="7"/>
        <item x="6"/>
        <item x="33"/>
        <item x="40"/>
        <item x="46"/>
        <item x="28"/>
        <item x="14"/>
        <item x="13"/>
        <item x="8"/>
        <item x="0"/>
        <item x="30"/>
        <item x="35"/>
        <item t="default"/>
      </items>
    </pivotField>
    <pivotField compact="0" showAll="0">
      <items count="7">
        <item x="5"/>
        <item x="2"/>
        <item x="1"/>
        <item x="3"/>
        <item x="4"/>
        <item x="0"/>
        <item t="default"/>
      </items>
    </pivotField>
    <pivotField compact="0" showAll="0">
      <items count="7">
        <item x="5"/>
        <item x="2"/>
        <item x="1"/>
        <item x="3"/>
        <item x="4"/>
        <item x="0"/>
        <item t="default"/>
      </items>
    </pivotField>
    <pivotField compact="0" showAll="0">
      <items count="12">
        <item x="6"/>
        <item x="10"/>
        <item x="5"/>
        <item x="1"/>
        <item x="0"/>
        <item x="4"/>
        <item x="2"/>
        <item x="9"/>
        <item x="3"/>
        <item x="7"/>
        <item x="8"/>
        <item t="default"/>
      </items>
    </pivotField>
    <pivotField compact="0" showAll="0">
      <items count="11">
        <item x="1"/>
        <item x="6"/>
        <item x="5"/>
        <item x="0"/>
        <item x="4"/>
        <item x="2"/>
        <item x="9"/>
        <item x="3"/>
        <item x="7"/>
        <item x="8"/>
        <item t="default"/>
      </items>
    </pivotField>
    <pivotField compact="0" showAll="0">
      <items count="19">
        <item x="13"/>
        <item x="17"/>
        <item x="15"/>
        <item x="9"/>
        <item x="7"/>
        <item x="10"/>
        <item x="12"/>
        <item x="8"/>
        <item x="6"/>
        <item x="4"/>
        <item x="2"/>
        <item x="5"/>
        <item x="3"/>
        <item x="1"/>
        <item x="0"/>
        <item x="11"/>
        <item x="14"/>
        <item x="16"/>
        <item t="default"/>
      </items>
    </pivotField>
    <pivotField compact="0" showAll="0">
      <items count="19">
        <item x="0"/>
        <item x="1"/>
        <item x="3"/>
        <item x="5"/>
        <item x="2"/>
        <item x="4"/>
        <item x="6"/>
        <item x="8"/>
        <item x="12"/>
        <item x="10"/>
        <item x="7"/>
        <item x="9"/>
        <item x="15"/>
        <item x="17"/>
        <item x="13"/>
        <item x="16"/>
        <item x="14"/>
        <item x="11"/>
        <item t="default"/>
      </items>
    </pivotField>
    <pivotField dataField="1" compact="0" showAll="0">
      <items count="53">
        <item x="21"/>
        <item x="11"/>
        <item x="10"/>
        <item x="1"/>
        <item x="0"/>
        <item x="19"/>
        <item x="18"/>
        <item x="7"/>
        <item x="13"/>
        <item x="6"/>
        <item x="12"/>
        <item x="5"/>
        <item x="50"/>
        <item x="9"/>
        <item x="17"/>
        <item x="3"/>
        <item x="2"/>
        <item x="45"/>
        <item x="16"/>
        <item x="8"/>
        <item x="15"/>
        <item x="22"/>
        <item x="20"/>
        <item x="27"/>
        <item x="37"/>
        <item x="34"/>
        <item x="51"/>
        <item x="36"/>
        <item x="26"/>
        <item x="23"/>
        <item x="43"/>
        <item x="39"/>
        <item x="14"/>
        <item x="25"/>
        <item x="32"/>
        <item x="49"/>
        <item x="29"/>
        <item x="46"/>
        <item x="31"/>
        <item x="40"/>
        <item x="4"/>
        <item x="44"/>
        <item x="24"/>
        <item x="28"/>
        <item x="41"/>
        <item x="47"/>
        <item x="38"/>
        <item x="42"/>
        <item x="48"/>
        <item x="33"/>
        <item x="35"/>
        <item x="30"/>
        <item t="default"/>
      </items>
    </pivotField>
    <pivotField compact="0" numFmtId="176" showAll="0">
      <items count="53"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6">
        <item x="2"/>
        <item x="0"/>
        <item x="3"/>
        <item x="4"/>
        <item x="1"/>
        <item t="default"/>
      </items>
    </pivotField>
    <pivotField axis="axisRow" compact="0" showAll="0">
      <items count="18">
        <item x="12"/>
        <item x="7"/>
        <item x="4"/>
        <item x="15"/>
        <item x="10"/>
        <item x="6"/>
        <item x="16"/>
        <item x="11"/>
        <item x="9"/>
        <item x="0"/>
        <item x="8"/>
        <item x="5"/>
        <item x="2"/>
        <item x="14"/>
        <item x="1"/>
        <item x="3"/>
        <item x="13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53">
        <item x="41"/>
        <item x="31"/>
        <item x="49"/>
        <item x="24"/>
        <item x="36"/>
        <item x="17"/>
        <item x="47"/>
        <item x="51"/>
        <item x="39"/>
        <item x="32"/>
        <item x="43"/>
        <item x="34"/>
        <item x="23"/>
        <item x="37"/>
        <item x="27"/>
        <item x="19"/>
        <item x="2"/>
        <item x="5"/>
        <item x="11"/>
        <item x="3"/>
        <item x="38"/>
        <item x="45"/>
        <item x="22"/>
        <item x="18"/>
        <item x="1"/>
        <item x="48"/>
        <item x="44"/>
        <item x="29"/>
        <item x="25"/>
        <item x="26"/>
        <item x="20"/>
        <item x="4"/>
        <item x="50"/>
        <item x="15"/>
        <item x="9"/>
        <item x="10"/>
        <item x="21"/>
        <item x="42"/>
        <item x="16"/>
        <item x="12"/>
        <item x="7"/>
        <item x="6"/>
        <item x="33"/>
        <item x="40"/>
        <item x="46"/>
        <item x="28"/>
        <item x="14"/>
        <item x="8"/>
        <item x="13"/>
        <item x="0"/>
        <item x="30"/>
        <item x="35"/>
        <item t="default"/>
      </items>
    </pivotField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5"/>
  <sheetViews>
    <sheetView zoomScale="60" zoomScaleNormal="60" workbookViewId="0">
      <selection activeCell="A4" sqref="A4:B20"/>
    </sheetView>
  </sheetViews>
  <sheetFormatPr defaultColWidth="8.88888888888889" defaultRowHeight="14.4"/>
  <cols>
    <col min="1" max="1" width="14.8888888888889" customWidth="1"/>
    <col min="2" max="2" width="11.1111111111111" customWidth="1"/>
    <col min="3" max="3" width="11.3333333333333" customWidth="1"/>
    <col min="4" max="8" width="13.4444444444444" customWidth="1"/>
    <col min="9" max="13" width="14.6666666666667" customWidth="1"/>
    <col min="14" max="18" width="11.7777777777778"/>
    <col min="19" max="23" width="13.6666666666667" customWidth="1"/>
    <col min="24" max="28" width="11.7777777777778"/>
    <col min="30" max="30" width="11.4444444444444" customWidth="1"/>
  </cols>
  <sheetData>
    <row r="1" spans="1:3">
      <c r="A1" t="s">
        <v>0</v>
      </c>
      <c r="C1" t="s">
        <v>1</v>
      </c>
    </row>
    <row r="2" spans="4:30">
      <c r="D2" t="s">
        <v>2</v>
      </c>
      <c r="I2" t="s">
        <v>3</v>
      </c>
      <c r="N2" t="s">
        <v>4</v>
      </c>
      <c r="S2" t="s">
        <v>5</v>
      </c>
      <c r="X2" t="s">
        <v>6</v>
      </c>
      <c r="AD2" t="s">
        <v>7</v>
      </c>
    </row>
    <row r="3" spans="1:28">
      <c r="A3" t="s">
        <v>8</v>
      </c>
      <c r="B3" t="s">
        <v>9</v>
      </c>
      <c r="C3" t="s">
        <v>10</v>
      </c>
      <c r="D3" s="56">
        <v>45307</v>
      </c>
      <c r="E3" s="56">
        <f>D3+7</f>
        <v>45314</v>
      </c>
      <c r="F3" s="56">
        <f>E3+7</f>
        <v>45321</v>
      </c>
      <c r="G3" s="56">
        <f>F3+7</f>
        <v>45328</v>
      </c>
      <c r="H3" s="56">
        <f>G3+7</f>
        <v>45335</v>
      </c>
      <c r="I3" s="60">
        <v>45307</v>
      </c>
      <c r="J3" s="60">
        <f>I3+7</f>
        <v>45314</v>
      </c>
      <c r="K3" s="60">
        <f>J3+7</f>
        <v>45321</v>
      </c>
      <c r="L3" s="60">
        <f>K3+7</f>
        <v>45328</v>
      </c>
      <c r="M3" s="60">
        <f>L3+7</f>
        <v>45335</v>
      </c>
      <c r="N3" s="61">
        <v>45307</v>
      </c>
      <c r="O3" s="61">
        <v>45314</v>
      </c>
      <c r="P3" s="61">
        <v>45321</v>
      </c>
      <c r="Q3" s="61">
        <v>45328</v>
      </c>
      <c r="R3" s="61">
        <v>45335</v>
      </c>
      <c r="S3" s="63">
        <v>45307</v>
      </c>
      <c r="T3" s="63">
        <v>45314</v>
      </c>
      <c r="U3" s="63">
        <v>45321</v>
      </c>
      <c r="V3" s="63">
        <v>45328</v>
      </c>
      <c r="W3" s="63">
        <v>45335</v>
      </c>
      <c r="X3" s="64">
        <v>45307</v>
      </c>
      <c r="Y3" s="64">
        <v>45314</v>
      </c>
      <c r="Z3" s="64">
        <v>45321</v>
      </c>
      <c r="AA3" s="64">
        <v>45328</v>
      </c>
      <c r="AB3" s="64">
        <v>45335</v>
      </c>
    </row>
    <row r="4" spans="1:30">
      <c r="A4" t="s">
        <v>11</v>
      </c>
      <c r="B4" s="55" t="s">
        <v>12</v>
      </c>
      <c r="C4" s="57">
        <v>15.9</v>
      </c>
      <c r="D4" s="58">
        <v>23</v>
      </c>
      <c r="E4" s="58">
        <v>42</v>
      </c>
      <c r="F4" s="58">
        <v>43</v>
      </c>
      <c r="G4" s="58">
        <v>44</v>
      </c>
      <c r="H4" s="58">
        <v>45</v>
      </c>
      <c r="I4" s="2">
        <f>IF(D4&gt;40,D4-40,0)</f>
        <v>0</v>
      </c>
      <c r="J4" s="2">
        <f t="shared" ref="J4:J20" si="0">IF(E4&gt;40,E4-40,0)</f>
        <v>2</v>
      </c>
      <c r="K4" s="2">
        <f t="shared" ref="K4:K20" si="1">IF(F4&gt;40,F4-40,0)</f>
        <v>3</v>
      </c>
      <c r="L4" s="2">
        <f t="shared" ref="L4:L20" si="2">IF(G4&gt;40,G4-40,0)</f>
        <v>4</v>
      </c>
      <c r="M4" s="2">
        <f t="shared" ref="M4:M20" si="3">IF(H4&gt;40,H4-40,0)</f>
        <v>5</v>
      </c>
      <c r="N4" s="62">
        <f>$C4*D4</f>
        <v>365.7</v>
      </c>
      <c r="O4" s="62">
        <f>$C4*E4</f>
        <v>667.8</v>
      </c>
      <c r="P4" s="62">
        <f>$C4*F4</f>
        <v>683.7</v>
      </c>
      <c r="Q4" s="62">
        <f>$C4*G4</f>
        <v>699.6</v>
      </c>
      <c r="R4" s="62">
        <f>$C4*H4</f>
        <v>715.5</v>
      </c>
      <c r="S4" s="65">
        <f>0.5*$C4*I4</f>
        <v>0</v>
      </c>
      <c r="T4" s="65">
        <f t="shared" ref="T4:T20" si="4">0.5*$C4*J4</f>
        <v>15.9</v>
      </c>
      <c r="U4" s="65">
        <f t="shared" ref="U4:U20" si="5">0.5*$C4*K4</f>
        <v>23.85</v>
      </c>
      <c r="V4" s="65">
        <f t="shared" ref="V4:V20" si="6">0.5*$C4*L4</f>
        <v>31.8</v>
      </c>
      <c r="W4" s="65">
        <f t="shared" ref="W4:W20" si="7">0.5*$C4*M4</f>
        <v>39.75</v>
      </c>
      <c r="X4" s="66">
        <f>N4+S4</f>
        <v>365.7</v>
      </c>
      <c r="Y4" s="66">
        <f>O4+T4</f>
        <v>683.7</v>
      </c>
      <c r="Z4" s="66">
        <f>P4+U4</f>
        <v>707.55</v>
      </c>
      <c r="AA4" s="66">
        <f>Q4+V4</f>
        <v>731.4</v>
      </c>
      <c r="AB4" s="66">
        <f>R4+W4</f>
        <v>755.25</v>
      </c>
      <c r="AD4" s="67">
        <f>SUM(X4:AB4)</f>
        <v>3243.6</v>
      </c>
    </row>
    <row r="5" spans="1:30">
      <c r="A5" t="s">
        <v>13</v>
      </c>
      <c r="B5" s="55" t="s">
        <v>14</v>
      </c>
      <c r="C5" s="57">
        <v>10.6</v>
      </c>
      <c r="D5" s="58">
        <v>41</v>
      </c>
      <c r="E5" s="58">
        <v>50</v>
      </c>
      <c r="F5" s="58">
        <v>51</v>
      </c>
      <c r="G5" s="58">
        <v>52</v>
      </c>
      <c r="H5" s="58">
        <v>53</v>
      </c>
      <c r="I5" s="2">
        <f t="shared" ref="I5:I20" si="8">IF(D5&gt;40,D5-40,0)</f>
        <v>1</v>
      </c>
      <c r="J5" s="2">
        <f t="shared" si="0"/>
        <v>10</v>
      </c>
      <c r="K5" s="2">
        <f t="shared" si="1"/>
        <v>11</v>
      </c>
      <c r="L5" s="2">
        <f t="shared" si="2"/>
        <v>12</v>
      </c>
      <c r="M5" s="2">
        <f t="shared" si="3"/>
        <v>13</v>
      </c>
      <c r="N5" s="62">
        <f t="shared" ref="N5:N20" si="9">$C5*D5</f>
        <v>434.6</v>
      </c>
      <c r="O5" s="62">
        <f t="shared" ref="O4:O20" si="10">$C5*E5</f>
        <v>530</v>
      </c>
      <c r="P5" s="62">
        <f t="shared" ref="P4:P20" si="11">$C5*F5</f>
        <v>540.6</v>
      </c>
      <c r="Q5" s="62">
        <f t="shared" ref="Q4:Q20" si="12">$C5*G5</f>
        <v>551.2</v>
      </c>
      <c r="R5" s="62">
        <f t="shared" ref="R4:R20" si="13">$C5*H5</f>
        <v>561.8</v>
      </c>
      <c r="S5" s="65">
        <f t="shared" ref="S5:S20" si="14">0.5*$C5*I5</f>
        <v>5.3</v>
      </c>
      <c r="T5" s="65">
        <f t="shared" si="4"/>
        <v>53</v>
      </c>
      <c r="U5" s="65">
        <f t="shared" si="5"/>
        <v>58.3</v>
      </c>
      <c r="V5" s="65">
        <f t="shared" si="6"/>
        <v>63.6</v>
      </c>
      <c r="W5" s="65">
        <f t="shared" si="7"/>
        <v>68.9</v>
      </c>
      <c r="X5" s="66">
        <f t="shared" ref="X5:X20" si="15">N5+S5</f>
        <v>439.9</v>
      </c>
      <c r="Y5" s="66">
        <f>O5+T5</f>
        <v>583</v>
      </c>
      <c r="Z5" s="66">
        <f t="shared" ref="Z5:Z20" si="16">P5+U5</f>
        <v>598.9</v>
      </c>
      <c r="AA5" s="66">
        <f t="shared" ref="AA5:AA20" si="17">Q5+V5</f>
        <v>614.8</v>
      </c>
      <c r="AB5" s="66">
        <f t="shared" ref="AB5:AB20" si="18">R5+W5</f>
        <v>630.7</v>
      </c>
      <c r="AD5" s="67">
        <f t="shared" ref="AD5:AD20" si="19">SUM(X5:AB5)</f>
        <v>2867.3</v>
      </c>
    </row>
    <row r="6" spans="1:30">
      <c r="A6" t="s">
        <v>15</v>
      </c>
      <c r="B6" s="55" t="s">
        <v>16</v>
      </c>
      <c r="C6" s="57">
        <v>22</v>
      </c>
      <c r="D6" s="58">
        <v>42</v>
      </c>
      <c r="E6" s="58">
        <v>35</v>
      </c>
      <c r="F6" s="58">
        <v>36</v>
      </c>
      <c r="G6" s="58">
        <v>37</v>
      </c>
      <c r="H6" s="58">
        <v>38</v>
      </c>
      <c r="I6" s="2">
        <f t="shared" si="8"/>
        <v>2</v>
      </c>
      <c r="J6" s="2">
        <f t="shared" si="0"/>
        <v>0</v>
      </c>
      <c r="K6" s="2">
        <f t="shared" si="1"/>
        <v>0</v>
      </c>
      <c r="L6" s="2">
        <f t="shared" si="2"/>
        <v>0</v>
      </c>
      <c r="M6" s="2">
        <f t="shared" si="3"/>
        <v>0</v>
      </c>
      <c r="N6" s="62">
        <f t="shared" si="9"/>
        <v>924</v>
      </c>
      <c r="O6" s="62">
        <f t="shared" si="10"/>
        <v>770</v>
      </c>
      <c r="P6" s="62">
        <f t="shared" si="11"/>
        <v>792</v>
      </c>
      <c r="Q6" s="62">
        <f t="shared" si="12"/>
        <v>814</v>
      </c>
      <c r="R6" s="62">
        <f t="shared" si="13"/>
        <v>836</v>
      </c>
      <c r="S6" s="65">
        <f t="shared" si="14"/>
        <v>22</v>
      </c>
      <c r="T6" s="65">
        <f t="shared" si="4"/>
        <v>0</v>
      </c>
      <c r="U6" s="65">
        <f t="shared" si="5"/>
        <v>0</v>
      </c>
      <c r="V6" s="65">
        <f t="shared" si="6"/>
        <v>0</v>
      </c>
      <c r="W6" s="65">
        <f t="shared" si="7"/>
        <v>0</v>
      </c>
      <c r="X6" s="66">
        <f t="shared" si="15"/>
        <v>946</v>
      </c>
      <c r="Y6" s="66">
        <f t="shared" ref="Y5:Y20" si="20">O6+T6</f>
        <v>770</v>
      </c>
      <c r="Z6" s="66">
        <f t="shared" si="16"/>
        <v>792</v>
      </c>
      <c r="AA6" s="66">
        <f t="shared" si="17"/>
        <v>814</v>
      </c>
      <c r="AB6" s="66">
        <f t="shared" si="18"/>
        <v>836</v>
      </c>
      <c r="AD6" s="67">
        <f t="shared" si="19"/>
        <v>4158</v>
      </c>
    </row>
    <row r="7" spans="1:30">
      <c r="A7" t="s">
        <v>17</v>
      </c>
      <c r="B7" s="55" t="s">
        <v>18</v>
      </c>
      <c r="C7" s="57">
        <v>17</v>
      </c>
      <c r="D7" s="58">
        <v>47</v>
      </c>
      <c r="E7" s="58">
        <v>24</v>
      </c>
      <c r="F7" s="58">
        <v>25</v>
      </c>
      <c r="G7" s="58">
        <v>26</v>
      </c>
      <c r="H7" s="58">
        <v>27</v>
      </c>
      <c r="I7" s="2">
        <f t="shared" si="8"/>
        <v>7</v>
      </c>
      <c r="J7" s="2">
        <f t="shared" si="0"/>
        <v>0</v>
      </c>
      <c r="K7" s="2">
        <f t="shared" si="1"/>
        <v>0</v>
      </c>
      <c r="L7" s="2">
        <f t="shared" si="2"/>
        <v>0</v>
      </c>
      <c r="M7" s="2">
        <f t="shared" si="3"/>
        <v>0</v>
      </c>
      <c r="N7" s="62">
        <f t="shared" si="9"/>
        <v>799</v>
      </c>
      <c r="O7" s="62">
        <f t="shared" si="10"/>
        <v>408</v>
      </c>
      <c r="P7" s="62">
        <f t="shared" si="11"/>
        <v>425</v>
      </c>
      <c r="Q7" s="62">
        <f t="shared" si="12"/>
        <v>442</v>
      </c>
      <c r="R7" s="62">
        <f t="shared" si="13"/>
        <v>459</v>
      </c>
      <c r="S7" s="65">
        <f t="shared" si="14"/>
        <v>59.5</v>
      </c>
      <c r="T7" s="65">
        <f t="shared" si="4"/>
        <v>0</v>
      </c>
      <c r="U7" s="65">
        <f t="shared" si="5"/>
        <v>0</v>
      </c>
      <c r="V7" s="65">
        <f t="shared" si="6"/>
        <v>0</v>
      </c>
      <c r="W7" s="65">
        <f t="shared" si="7"/>
        <v>0</v>
      </c>
      <c r="X7" s="66">
        <f t="shared" si="15"/>
        <v>858.5</v>
      </c>
      <c r="Y7" s="66">
        <f t="shared" si="20"/>
        <v>408</v>
      </c>
      <c r="Z7" s="66">
        <f t="shared" si="16"/>
        <v>425</v>
      </c>
      <c r="AA7" s="66">
        <f t="shared" si="17"/>
        <v>442</v>
      </c>
      <c r="AB7" s="66">
        <f t="shared" si="18"/>
        <v>459</v>
      </c>
      <c r="AD7" s="67">
        <f t="shared" si="19"/>
        <v>2592.5</v>
      </c>
    </row>
    <row r="8" spans="1:30">
      <c r="A8" t="s">
        <v>19</v>
      </c>
      <c r="B8" s="55" t="s">
        <v>20</v>
      </c>
      <c r="C8" s="57">
        <v>18</v>
      </c>
      <c r="D8" s="58">
        <v>48</v>
      </c>
      <c r="E8" s="58">
        <v>45</v>
      </c>
      <c r="F8" s="58">
        <v>46</v>
      </c>
      <c r="G8" s="58">
        <v>47</v>
      </c>
      <c r="H8" s="58">
        <v>48</v>
      </c>
      <c r="I8" s="2">
        <f t="shared" si="8"/>
        <v>8</v>
      </c>
      <c r="J8" s="2">
        <f t="shared" si="0"/>
        <v>5</v>
      </c>
      <c r="K8" s="2">
        <f t="shared" si="1"/>
        <v>6</v>
      </c>
      <c r="L8" s="2">
        <f t="shared" si="2"/>
        <v>7</v>
      </c>
      <c r="M8" s="2">
        <f t="shared" si="3"/>
        <v>8</v>
      </c>
      <c r="N8" s="62">
        <f t="shared" si="9"/>
        <v>864</v>
      </c>
      <c r="O8" s="62">
        <f t="shared" si="10"/>
        <v>810</v>
      </c>
      <c r="P8" s="62">
        <f t="shared" si="11"/>
        <v>828</v>
      </c>
      <c r="Q8" s="62">
        <f t="shared" si="12"/>
        <v>846</v>
      </c>
      <c r="R8" s="62">
        <f t="shared" si="13"/>
        <v>864</v>
      </c>
      <c r="S8" s="65">
        <f t="shared" si="14"/>
        <v>72</v>
      </c>
      <c r="T8" s="65">
        <f t="shared" si="4"/>
        <v>45</v>
      </c>
      <c r="U8" s="65">
        <f t="shared" si="5"/>
        <v>54</v>
      </c>
      <c r="V8" s="65">
        <f t="shared" si="6"/>
        <v>63</v>
      </c>
      <c r="W8" s="65">
        <f t="shared" si="7"/>
        <v>72</v>
      </c>
      <c r="X8" s="66">
        <f t="shared" si="15"/>
        <v>936</v>
      </c>
      <c r="Y8" s="66">
        <f t="shared" si="20"/>
        <v>855</v>
      </c>
      <c r="Z8" s="66">
        <f t="shared" si="16"/>
        <v>882</v>
      </c>
      <c r="AA8" s="66">
        <f t="shared" si="17"/>
        <v>909</v>
      </c>
      <c r="AB8" s="66">
        <f t="shared" si="18"/>
        <v>936</v>
      </c>
      <c r="AD8" s="67">
        <f t="shared" si="19"/>
        <v>4518</v>
      </c>
    </row>
    <row r="9" spans="1:30">
      <c r="A9" t="s">
        <v>21</v>
      </c>
      <c r="B9" s="55" t="s">
        <v>20</v>
      </c>
      <c r="C9" s="57">
        <v>12</v>
      </c>
      <c r="D9" s="58">
        <v>46</v>
      </c>
      <c r="E9" s="58">
        <v>26</v>
      </c>
      <c r="F9" s="58">
        <v>27</v>
      </c>
      <c r="G9" s="58">
        <v>28</v>
      </c>
      <c r="H9" s="58">
        <v>29</v>
      </c>
      <c r="I9" s="2">
        <f t="shared" si="8"/>
        <v>6</v>
      </c>
      <c r="J9" s="2">
        <f t="shared" si="0"/>
        <v>0</v>
      </c>
      <c r="K9" s="2">
        <f t="shared" si="1"/>
        <v>0</v>
      </c>
      <c r="L9" s="2">
        <f t="shared" si="2"/>
        <v>0</v>
      </c>
      <c r="M9" s="2">
        <f t="shared" si="3"/>
        <v>0</v>
      </c>
      <c r="N9" s="62">
        <f t="shared" si="9"/>
        <v>552</v>
      </c>
      <c r="O9" s="62">
        <f t="shared" si="10"/>
        <v>312</v>
      </c>
      <c r="P9" s="62">
        <f t="shared" si="11"/>
        <v>324</v>
      </c>
      <c r="Q9" s="62">
        <f t="shared" si="12"/>
        <v>336</v>
      </c>
      <c r="R9" s="62">
        <f t="shared" si="13"/>
        <v>348</v>
      </c>
      <c r="S9" s="65">
        <f t="shared" si="14"/>
        <v>36</v>
      </c>
      <c r="T9" s="65">
        <f t="shared" si="4"/>
        <v>0</v>
      </c>
      <c r="U9" s="65">
        <f t="shared" si="5"/>
        <v>0</v>
      </c>
      <c r="V9" s="65">
        <f t="shared" si="6"/>
        <v>0</v>
      </c>
      <c r="W9" s="65">
        <f t="shared" si="7"/>
        <v>0</v>
      </c>
      <c r="X9" s="66">
        <f t="shared" si="15"/>
        <v>588</v>
      </c>
      <c r="Y9" s="66">
        <f t="shared" si="20"/>
        <v>312</v>
      </c>
      <c r="Z9" s="66">
        <f t="shared" si="16"/>
        <v>324</v>
      </c>
      <c r="AA9" s="66">
        <f t="shared" si="17"/>
        <v>336</v>
      </c>
      <c r="AB9" s="66">
        <f t="shared" si="18"/>
        <v>348</v>
      </c>
      <c r="AD9" s="67">
        <f t="shared" si="19"/>
        <v>1908</v>
      </c>
    </row>
    <row r="10" spans="1:30">
      <c r="A10" t="s">
        <v>22</v>
      </c>
      <c r="B10" s="55" t="s">
        <v>23</v>
      </c>
      <c r="C10" s="57">
        <v>17</v>
      </c>
      <c r="D10" s="58">
        <v>41</v>
      </c>
      <c r="E10" s="58">
        <v>28</v>
      </c>
      <c r="F10" s="58">
        <v>29</v>
      </c>
      <c r="G10" s="58">
        <v>30</v>
      </c>
      <c r="H10" s="58">
        <v>31</v>
      </c>
      <c r="I10" s="2">
        <f t="shared" si="8"/>
        <v>1</v>
      </c>
      <c r="J10" s="2">
        <f t="shared" si="0"/>
        <v>0</v>
      </c>
      <c r="K10" s="2">
        <f t="shared" si="1"/>
        <v>0</v>
      </c>
      <c r="L10" s="2">
        <f t="shared" si="2"/>
        <v>0</v>
      </c>
      <c r="M10" s="2">
        <f t="shared" si="3"/>
        <v>0</v>
      </c>
      <c r="N10" s="62">
        <f t="shared" si="9"/>
        <v>697</v>
      </c>
      <c r="O10" s="62">
        <f t="shared" si="10"/>
        <v>476</v>
      </c>
      <c r="P10" s="62">
        <f t="shared" si="11"/>
        <v>493</v>
      </c>
      <c r="Q10" s="62">
        <f t="shared" si="12"/>
        <v>510</v>
      </c>
      <c r="R10" s="62">
        <f t="shared" si="13"/>
        <v>527</v>
      </c>
      <c r="S10" s="65">
        <f t="shared" si="14"/>
        <v>8.5</v>
      </c>
      <c r="T10" s="65">
        <f t="shared" si="4"/>
        <v>0</v>
      </c>
      <c r="U10" s="65">
        <f t="shared" si="5"/>
        <v>0</v>
      </c>
      <c r="V10" s="65">
        <f t="shared" si="6"/>
        <v>0</v>
      </c>
      <c r="W10" s="65">
        <f t="shared" si="7"/>
        <v>0</v>
      </c>
      <c r="X10" s="66">
        <f t="shared" si="15"/>
        <v>705.5</v>
      </c>
      <c r="Y10" s="66">
        <f t="shared" si="20"/>
        <v>476</v>
      </c>
      <c r="Z10" s="66">
        <f t="shared" si="16"/>
        <v>493</v>
      </c>
      <c r="AA10" s="66">
        <f t="shared" si="17"/>
        <v>510</v>
      </c>
      <c r="AB10" s="66">
        <f t="shared" si="18"/>
        <v>527</v>
      </c>
      <c r="AD10" s="67">
        <f t="shared" si="19"/>
        <v>2711.5</v>
      </c>
    </row>
    <row r="11" spans="1:30">
      <c r="A11" t="s">
        <v>24</v>
      </c>
      <c r="B11" s="55" t="s">
        <v>25</v>
      </c>
      <c r="C11" s="57">
        <v>19</v>
      </c>
      <c r="D11" s="58">
        <v>40</v>
      </c>
      <c r="E11" s="58">
        <v>47</v>
      </c>
      <c r="F11" s="58">
        <v>48</v>
      </c>
      <c r="G11" s="58">
        <v>49</v>
      </c>
      <c r="H11" s="58">
        <v>50</v>
      </c>
      <c r="I11" s="2">
        <f t="shared" si="8"/>
        <v>0</v>
      </c>
      <c r="J11" s="2">
        <f t="shared" si="0"/>
        <v>7</v>
      </c>
      <c r="K11" s="2">
        <f t="shared" si="1"/>
        <v>8</v>
      </c>
      <c r="L11" s="2">
        <f t="shared" si="2"/>
        <v>9</v>
      </c>
      <c r="M11" s="2">
        <f t="shared" si="3"/>
        <v>10</v>
      </c>
      <c r="N11" s="62">
        <f t="shared" si="9"/>
        <v>760</v>
      </c>
      <c r="O11" s="62">
        <f t="shared" si="10"/>
        <v>893</v>
      </c>
      <c r="P11" s="62">
        <f t="shared" si="11"/>
        <v>912</v>
      </c>
      <c r="Q11" s="62">
        <f t="shared" si="12"/>
        <v>931</v>
      </c>
      <c r="R11" s="62">
        <f t="shared" si="13"/>
        <v>950</v>
      </c>
      <c r="S11" s="65">
        <f t="shared" si="14"/>
        <v>0</v>
      </c>
      <c r="T11" s="65">
        <f t="shared" si="4"/>
        <v>66.5</v>
      </c>
      <c r="U11" s="65">
        <f t="shared" si="5"/>
        <v>76</v>
      </c>
      <c r="V11" s="65">
        <f t="shared" si="6"/>
        <v>85.5</v>
      </c>
      <c r="W11" s="65">
        <f t="shared" si="7"/>
        <v>95</v>
      </c>
      <c r="X11" s="66">
        <f t="shared" si="15"/>
        <v>760</v>
      </c>
      <c r="Y11" s="66">
        <f t="shared" si="20"/>
        <v>959.5</v>
      </c>
      <c r="Z11" s="66">
        <f t="shared" si="16"/>
        <v>988</v>
      </c>
      <c r="AA11" s="66">
        <f t="shared" si="17"/>
        <v>1016.5</v>
      </c>
      <c r="AB11" s="66">
        <f t="shared" si="18"/>
        <v>1045</v>
      </c>
      <c r="AD11" s="67">
        <f t="shared" si="19"/>
        <v>4769</v>
      </c>
    </row>
    <row r="12" spans="1:30">
      <c r="A12" t="s">
        <v>26</v>
      </c>
      <c r="B12" s="55" t="s">
        <v>27</v>
      </c>
      <c r="C12" s="57">
        <v>25</v>
      </c>
      <c r="D12" s="58">
        <v>36</v>
      </c>
      <c r="E12" s="58">
        <v>51</v>
      </c>
      <c r="F12" s="58">
        <v>52</v>
      </c>
      <c r="G12" s="58">
        <v>53</v>
      </c>
      <c r="H12" s="58">
        <v>54</v>
      </c>
      <c r="I12" s="2">
        <f t="shared" si="8"/>
        <v>0</v>
      </c>
      <c r="J12" s="2">
        <f t="shared" si="0"/>
        <v>11</v>
      </c>
      <c r="K12" s="2">
        <f t="shared" si="1"/>
        <v>12</v>
      </c>
      <c r="L12" s="2">
        <f t="shared" si="2"/>
        <v>13</v>
      </c>
      <c r="M12" s="2">
        <f t="shared" si="3"/>
        <v>14</v>
      </c>
      <c r="N12" s="62">
        <f t="shared" si="9"/>
        <v>900</v>
      </c>
      <c r="O12" s="62">
        <f t="shared" si="10"/>
        <v>1275</v>
      </c>
      <c r="P12" s="62">
        <f t="shared" si="11"/>
        <v>1300</v>
      </c>
      <c r="Q12" s="62">
        <f t="shared" si="12"/>
        <v>1325</v>
      </c>
      <c r="R12" s="62">
        <f t="shared" si="13"/>
        <v>1350</v>
      </c>
      <c r="S12" s="65">
        <f t="shared" si="14"/>
        <v>0</v>
      </c>
      <c r="T12" s="65">
        <f t="shared" si="4"/>
        <v>137.5</v>
      </c>
      <c r="U12" s="65">
        <f t="shared" si="5"/>
        <v>150</v>
      </c>
      <c r="V12" s="65">
        <f t="shared" si="6"/>
        <v>162.5</v>
      </c>
      <c r="W12" s="65">
        <f t="shared" si="7"/>
        <v>175</v>
      </c>
      <c r="X12" s="66">
        <f t="shared" si="15"/>
        <v>900</v>
      </c>
      <c r="Y12" s="66">
        <f t="shared" si="20"/>
        <v>1412.5</v>
      </c>
      <c r="Z12" s="66">
        <f t="shared" si="16"/>
        <v>1450</v>
      </c>
      <c r="AA12" s="66">
        <f t="shared" si="17"/>
        <v>1487.5</v>
      </c>
      <c r="AB12" s="66">
        <f t="shared" si="18"/>
        <v>1525</v>
      </c>
      <c r="AD12" s="67">
        <f t="shared" si="19"/>
        <v>6775</v>
      </c>
    </row>
    <row r="13" spans="1:30">
      <c r="A13" t="s">
        <v>28</v>
      </c>
      <c r="B13" s="55" t="s">
        <v>25</v>
      </c>
      <c r="C13" s="57">
        <v>26</v>
      </c>
      <c r="D13" s="58">
        <v>38</v>
      </c>
      <c r="E13" s="58">
        <v>24</v>
      </c>
      <c r="F13" s="58">
        <v>25</v>
      </c>
      <c r="G13" s="58">
        <v>26</v>
      </c>
      <c r="H13" s="58">
        <v>27</v>
      </c>
      <c r="I13" s="2">
        <f t="shared" si="8"/>
        <v>0</v>
      </c>
      <c r="J13" s="2">
        <f t="shared" si="0"/>
        <v>0</v>
      </c>
      <c r="K13" s="2">
        <f t="shared" si="1"/>
        <v>0</v>
      </c>
      <c r="L13" s="2">
        <f t="shared" si="2"/>
        <v>0</v>
      </c>
      <c r="M13" s="2">
        <f t="shared" si="3"/>
        <v>0</v>
      </c>
      <c r="N13" s="62">
        <f t="shared" si="9"/>
        <v>988</v>
      </c>
      <c r="O13" s="62">
        <f t="shared" si="10"/>
        <v>624</v>
      </c>
      <c r="P13" s="62">
        <f t="shared" si="11"/>
        <v>650</v>
      </c>
      <c r="Q13" s="62">
        <f t="shared" si="12"/>
        <v>676</v>
      </c>
      <c r="R13" s="62">
        <f t="shared" si="13"/>
        <v>702</v>
      </c>
      <c r="S13" s="65">
        <f t="shared" si="14"/>
        <v>0</v>
      </c>
      <c r="T13" s="65">
        <f t="shared" si="4"/>
        <v>0</v>
      </c>
      <c r="U13" s="65">
        <f t="shared" si="5"/>
        <v>0</v>
      </c>
      <c r="V13" s="65">
        <f t="shared" si="6"/>
        <v>0</v>
      </c>
      <c r="W13" s="65">
        <f t="shared" si="7"/>
        <v>0</v>
      </c>
      <c r="X13" s="66">
        <f t="shared" si="15"/>
        <v>988</v>
      </c>
      <c r="Y13" s="66">
        <f t="shared" si="20"/>
        <v>624</v>
      </c>
      <c r="Z13" s="66">
        <f t="shared" si="16"/>
        <v>650</v>
      </c>
      <c r="AA13" s="66">
        <f t="shared" si="17"/>
        <v>676</v>
      </c>
      <c r="AB13" s="66">
        <f t="shared" si="18"/>
        <v>702</v>
      </c>
      <c r="AD13" s="67">
        <f t="shared" si="19"/>
        <v>3640</v>
      </c>
    </row>
    <row r="14" spans="1:30">
      <c r="A14" t="s">
        <v>29</v>
      </c>
      <c r="B14" s="55" t="s">
        <v>30</v>
      </c>
      <c r="C14" s="57">
        <v>27</v>
      </c>
      <c r="D14" s="58">
        <v>34</v>
      </c>
      <c r="E14" s="58">
        <v>36</v>
      </c>
      <c r="F14" s="58">
        <v>37</v>
      </c>
      <c r="G14" s="58">
        <v>38</v>
      </c>
      <c r="H14" s="58">
        <v>39</v>
      </c>
      <c r="I14" s="2">
        <f t="shared" si="8"/>
        <v>0</v>
      </c>
      <c r="J14" s="2">
        <f t="shared" si="0"/>
        <v>0</v>
      </c>
      <c r="K14" s="2">
        <f t="shared" si="1"/>
        <v>0</v>
      </c>
      <c r="L14" s="2">
        <f t="shared" si="2"/>
        <v>0</v>
      </c>
      <c r="M14" s="2">
        <f t="shared" si="3"/>
        <v>0</v>
      </c>
      <c r="N14" s="62">
        <f t="shared" si="9"/>
        <v>918</v>
      </c>
      <c r="O14" s="62">
        <f t="shared" si="10"/>
        <v>972</v>
      </c>
      <c r="P14" s="62">
        <f t="shared" si="11"/>
        <v>999</v>
      </c>
      <c r="Q14" s="62">
        <f t="shared" si="12"/>
        <v>1026</v>
      </c>
      <c r="R14" s="62">
        <f t="shared" si="13"/>
        <v>1053</v>
      </c>
      <c r="S14" s="65">
        <f t="shared" si="14"/>
        <v>0</v>
      </c>
      <c r="T14" s="65">
        <f t="shared" si="4"/>
        <v>0</v>
      </c>
      <c r="U14" s="65">
        <f t="shared" si="5"/>
        <v>0</v>
      </c>
      <c r="V14" s="65">
        <f t="shared" si="6"/>
        <v>0</v>
      </c>
      <c r="W14" s="65">
        <f t="shared" si="7"/>
        <v>0</v>
      </c>
      <c r="X14" s="66">
        <f t="shared" si="15"/>
        <v>918</v>
      </c>
      <c r="Y14" s="66">
        <f t="shared" si="20"/>
        <v>972</v>
      </c>
      <c r="Z14" s="66">
        <f t="shared" si="16"/>
        <v>999</v>
      </c>
      <c r="AA14" s="66">
        <f t="shared" si="17"/>
        <v>1026</v>
      </c>
      <c r="AB14" s="66">
        <f t="shared" si="18"/>
        <v>1053</v>
      </c>
      <c r="AD14" s="67">
        <f t="shared" si="19"/>
        <v>4968</v>
      </c>
    </row>
    <row r="15" spans="1:30">
      <c r="A15" t="s">
        <v>31</v>
      </c>
      <c r="B15" s="55" t="s">
        <v>32</v>
      </c>
      <c r="C15" s="57">
        <v>24</v>
      </c>
      <c r="D15" s="58">
        <v>48</v>
      </c>
      <c r="E15" s="58">
        <v>38</v>
      </c>
      <c r="F15" s="58">
        <v>39</v>
      </c>
      <c r="G15" s="58">
        <v>40</v>
      </c>
      <c r="H15" s="58">
        <v>41</v>
      </c>
      <c r="I15" s="2">
        <f t="shared" si="8"/>
        <v>8</v>
      </c>
      <c r="J15" s="2">
        <f t="shared" si="0"/>
        <v>0</v>
      </c>
      <c r="K15" s="2">
        <f t="shared" si="1"/>
        <v>0</v>
      </c>
      <c r="L15" s="2">
        <f t="shared" si="2"/>
        <v>0</v>
      </c>
      <c r="M15" s="2">
        <f t="shared" si="3"/>
        <v>1</v>
      </c>
      <c r="N15" s="62">
        <f t="shared" si="9"/>
        <v>1152</v>
      </c>
      <c r="O15" s="62">
        <f t="shared" si="10"/>
        <v>912</v>
      </c>
      <c r="P15" s="62">
        <f t="shared" si="11"/>
        <v>936</v>
      </c>
      <c r="Q15" s="62">
        <f t="shared" si="12"/>
        <v>960</v>
      </c>
      <c r="R15" s="62">
        <f t="shared" si="13"/>
        <v>984</v>
      </c>
      <c r="S15" s="65">
        <f t="shared" si="14"/>
        <v>96</v>
      </c>
      <c r="T15" s="65">
        <f t="shared" si="4"/>
        <v>0</v>
      </c>
      <c r="U15" s="65">
        <f t="shared" si="5"/>
        <v>0</v>
      </c>
      <c r="V15" s="65">
        <f t="shared" si="6"/>
        <v>0</v>
      </c>
      <c r="W15" s="65">
        <f t="shared" si="7"/>
        <v>12</v>
      </c>
      <c r="X15" s="66">
        <f t="shared" si="15"/>
        <v>1248</v>
      </c>
      <c r="Y15" s="66">
        <f t="shared" si="20"/>
        <v>912</v>
      </c>
      <c r="Z15" s="66">
        <f t="shared" si="16"/>
        <v>936</v>
      </c>
      <c r="AA15" s="66">
        <f t="shared" si="17"/>
        <v>960</v>
      </c>
      <c r="AB15" s="66">
        <f t="shared" si="18"/>
        <v>996</v>
      </c>
      <c r="AD15" s="67">
        <f t="shared" si="19"/>
        <v>5052</v>
      </c>
    </row>
    <row r="16" spans="1:30">
      <c r="A16" t="s">
        <v>33</v>
      </c>
      <c r="B16" s="55" t="s">
        <v>34</v>
      </c>
      <c r="C16" s="57">
        <v>29</v>
      </c>
      <c r="D16" s="58">
        <v>51</v>
      </c>
      <c r="E16" s="58">
        <v>39</v>
      </c>
      <c r="F16" s="58">
        <v>40</v>
      </c>
      <c r="G16" s="58">
        <v>41</v>
      </c>
      <c r="H16" s="58">
        <v>42</v>
      </c>
      <c r="I16" s="2">
        <f t="shared" si="8"/>
        <v>11</v>
      </c>
      <c r="J16" s="2">
        <f t="shared" si="0"/>
        <v>0</v>
      </c>
      <c r="K16" s="2">
        <f t="shared" si="1"/>
        <v>0</v>
      </c>
      <c r="L16" s="2">
        <f t="shared" si="2"/>
        <v>1</v>
      </c>
      <c r="M16" s="2">
        <f t="shared" si="3"/>
        <v>2</v>
      </c>
      <c r="N16" s="62">
        <f t="shared" si="9"/>
        <v>1479</v>
      </c>
      <c r="O16" s="62">
        <f t="shared" si="10"/>
        <v>1131</v>
      </c>
      <c r="P16" s="62">
        <f t="shared" si="11"/>
        <v>1160</v>
      </c>
      <c r="Q16" s="62">
        <f t="shared" si="12"/>
        <v>1189</v>
      </c>
      <c r="R16" s="62">
        <f t="shared" si="13"/>
        <v>1218</v>
      </c>
      <c r="S16" s="65">
        <f t="shared" si="14"/>
        <v>159.5</v>
      </c>
      <c r="T16" s="65">
        <f t="shared" si="4"/>
        <v>0</v>
      </c>
      <c r="U16" s="65">
        <f t="shared" si="5"/>
        <v>0</v>
      </c>
      <c r="V16" s="65">
        <f t="shared" si="6"/>
        <v>14.5</v>
      </c>
      <c r="W16" s="65">
        <f t="shared" si="7"/>
        <v>29</v>
      </c>
      <c r="X16" s="66">
        <f t="shared" si="15"/>
        <v>1638.5</v>
      </c>
      <c r="Y16" s="66">
        <f t="shared" si="20"/>
        <v>1131</v>
      </c>
      <c r="Z16" s="66">
        <f t="shared" si="16"/>
        <v>1160</v>
      </c>
      <c r="AA16" s="66">
        <f t="shared" si="17"/>
        <v>1203.5</v>
      </c>
      <c r="AB16" s="66">
        <f t="shared" si="18"/>
        <v>1247</v>
      </c>
      <c r="AD16" s="67">
        <f t="shared" si="19"/>
        <v>6380</v>
      </c>
    </row>
    <row r="17" spans="1:30">
      <c r="A17" t="s">
        <v>35</v>
      </c>
      <c r="B17" s="55" t="s">
        <v>36</v>
      </c>
      <c r="C17" s="57">
        <v>24</v>
      </c>
      <c r="D17" s="58">
        <v>50</v>
      </c>
      <c r="E17" s="58">
        <v>40</v>
      </c>
      <c r="F17" s="58">
        <v>41</v>
      </c>
      <c r="G17" s="58">
        <v>42</v>
      </c>
      <c r="H17" s="58">
        <v>43</v>
      </c>
      <c r="I17" s="2">
        <f t="shared" si="8"/>
        <v>10</v>
      </c>
      <c r="J17" s="2">
        <f t="shared" si="0"/>
        <v>0</v>
      </c>
      <c r="K17" s="2">
        <f t="shared" si="1"/>
        <v>1</v>
      </c>
      <c r="L17" s="2">
        <f t="shared" si="2"/>
        <v>2</v>
      </c>
      <c r="M17" s="2">
        <f t="shared" si="3"/>
        <v>3</v>
      </c>
      <c r="N17" s="62">
        <f t="shared" si="9"/>
        <v>1200</v>
      </c>
      <c r="O17" s="62">
        <f t="shared" si="10"/>
        <v>960</v>
      </c>
      <c r="P17" s="62">
        <f t="shared" si="11"/>
        <v>984</v>
      </c>
      <c r="Q17" s="62">
        <f t="shared" si="12"/>
        <v>1008</v>
      </c>
      <c r="R17" s="62">
        <f t="shared" si="13"/>
        <v>1032</v>
      </c>
      <c r="S17" s="65">
        <f t="shared" si="14"/>
        <v>120</v>
      </c>
      <c r="T17" s="65">
        <f t="shared" si="4"/>
        <v>0</v>
      </c>
      <c r="U17" s="65">
        <f t="shared" si="5"/>
        <v>12</v>
      </c>
      <c r="V17" s="65">
        <f t="shared" si="6"/>
        <v>24</v>
      </c>
      <c r="W17" s="65">
        <f t="shared" si="7"/>
        <v>36</v>
      </c>
      <c r="X17" s="66">
        <f t="shared" si="15"/>
        <v>1320</v>
      </c>
      <c r="Y17" s="66">
        <f t="shared" si="20"/>
        <v>960</v>
      </c>
      <c r="Z17" s="66">
        <f t="shared" si="16"/>
        <v>996</v>
      </c>
      <c r="AA17" s="66">
        <f t="shared" si="17"/>
        <v>1032</v>
      </c>
      <c r="AB17" s="66">
        <f t="shared" si="18"/>
        <v>1068</v>
      </c>
      <c r="AD17" s="67">
        <f t="shared" si="19"/>
        <v>5376</v>
      </c>
    </row>
    <row r="18" spans="1:30">
      <c r="A18" t="s">
        <v>37</v>
      </c>
      <c r="B18" s="55" t="s">
        <v>38</v>
      </c>
      <c r="C18" s="57">
        <v>21</v>
      </c>
      <c r="D18" s="58">
        <v>27</v>
      </c>
      <c r="E18" s="58">
        <v>46</v>
      </c>
      <c r="F18" s="58">
        <v>47</v>
      </c>
      <c r="G18" s="58">
        <v>48</v>
      </c>
      <c r="H18" s="58">
        <v>49</v>
      </c>
      <c r="I18" s="2">
        <f t="shared" si="8"/>
        <v>0</v>
      </c>
      <c r="J18" s="2">
        <f t="shared" si="0"/>
        <v>6</v>
      </c>
      <c r="K18" s="2">
        <f t="shared" si="1"/>
        <v>7</v>
      </c>
      <c r="L18" s="2">
        <f t="shared" si="2"/>
        <v>8</v>
      </c>
      <c r="M18" s="2">
        <f t="shared" si="3"/>
        <v>9</v>
      </c>
      <c r="N18" s="62">
        <f t="shared" si="9"/>
        <v>567</v>
      </c>
      <c r="O18" s="62">
        <f t="shared" si="10"/>
        <v>966</v>
      </c>
      <c r="P18" s="62">
        <f t="shared" si="11"/>
        <v>987</v>
      </c>
      <c r="Q18" s="62">
        <f t="shared" si="12"/>
        <v>1008</v>
      </c>
      <c r="R18" s="62">
        <f t="shared" si="13"/>
        <v>1029</v>
      </c>
      <c r="S18" s="65">
        <f t="shared" si="14"/>
        <v>0</v>
      </c>
      <c r="T18" s="65">
        <f t="shared" si="4"/>
        <v>63</v>
      </c>
      <c r="U18" s="65">
        <f t="shared" si="5"/>
        <v>73.5</v>
      </c>
      <c r="V18" s="65">
        <f t="shared" si="6"/>
        <v>84</v>
      </c>
      <c r="W18" s="65">
        <f t="shared" si="7"/>
        <v>94.5</v>
      </c>
      <c r="X18" s="66">
        <f t="shared" si="15"/>
        <v>567</v>
      </c>
      <c r="Y18" s="66">
        <f t="shared" si="20"/>
        <v>1029</v>
      </c>
      <c r="Z18" s="66">
        <f t="shared" si="16"/>
        <v>1060.5</v>
      </c>
      <c r="AA18" s="66">
        <f t="shared" si="17"/>
        <v>1092</v>
      </c>
      <c r="AB18" s="66">
        <f t="shared" si="18"/>
        <v>1123.5</v>
      </c>
      <c r="AD18" s="67">
        <f t="shared" si="19"/>
        <v>4872</v>
      </c>
    </row>
    <row r="19" spans="1:30">
      <c r="A19" t="s">
        <v>39</v>
      </c>
      <c r="B19" s="55" t="s">
        <v>40</v>
      </c>
      <c r="C19" s="57">
        <v>20</v>
      </c>
      <c r="D19" s="58">
        <v>51</v>
      </c>
      <c r="E19" s="58">
        <v>47</v>
      </c>
      <c r="F19" s="58">
        <v>48</v>
      </c>
      <c r="G19" s="58">
        <v>49</v>
      </c>
      <c r="H19" s="58">
        <v>50</v>
      </c>
      <c r="I19" s="2">
        <f t="shared" si="8"/>
        <v>11</v>
      </c>
      <c r="J19" s="2">
        <f t="shared" si="0"/>
        <v>7</v>
      </c>
      <c r="K19" s="2">
        <f t="shared" si="1"/>
        <v>8</v>
      </c>
      <c r="L19" s="2">
        <f t="shared" si="2"/>
        <v>9</v>
      </c>
      <c r="M19" s="2">
        <f t="shared" si="3"/>
        <v>10</v>
      </c>
      <c r="N19" s="62">
        <f t="shared" si="9"/>
        <v>1020</v>
      </c>
      <c r="O19" s="62">
        <f t="shared" si="10"/>
        <v>940</v>
      </c>
      <c r="P19" s="62">
        <f t="shared" si="11"/>
        <v>960</v>
      </c>
      <c r="Q19" s="62">
        <f t="shared" si="12"/>
        <v>980</v>
      </c>
      <c r="R19" s="62">
        <f t="shared" si="13"/>
        <v>1000</v>
      </c>
      <c r="S19" s="65">
        <f t="shared" si="14"/>
        <v>110</v>
      </c>
      <c r="T19" s="65">
        <f t="shared" si="4"/>
        <v>70</v>
      </c>
      <c r="U19" s="65">
        <f t="shared" si="5"/>
        <v>80</v>
      </c>
      <c r="V19" s="65">
        <f t="shared" si="6"/>
        <v>90</v>
      </c>
      <c r="W19" s="65">
        <f t="shared" si="7"/>
        <v>100</v>
      </c>
      <c r="X19" s="66">
        <f t="shared" si="15"/>
        <v>1130</v>
      </c>
      <c r="Y19" s="66">
        <f t="shared" si="20"/>
        <v>1010</v>
      </c>
      <c r="Z19" s="66">
        <f t="shared" si="16"/>
        <v>1040</v>
      </c>
      <c r="AA19" s="66">
        <f t="shared" si="17"/>
        <v>1070</v>
      </c>
      <c r="AB19" s="66">
        <f t="shared" si="18"/>
        <v>1100</v>
      </c>
      <c r="AD19" s="67">
        <f t="shared" si="19"/>
        <v>5350</v>
      </c>
    </row>
    <row r="20" spans="1:30">
      <c r="A20" t="s">
        <v>41</v>
      </c>
      <c r="B20" s="55" t="s">
        <v>20</v>
      </c>
      <c r="C20" s="57">
        <v>23</v>
      </c>
      <c r="D20" s="58">
        <v>23</v>
      </c>
      <c r="E20" s="58">
        <v>46</v>
      </c>
      <c r="F20" s="58">
        <v>47</v>
      </c>
      <c r="G20" s="58">
        <v>48</v>
      </c>
      <c r="H20" s="58">
        <v>49</v>
      </c>
      <c r="I20" s="2">
        <f t="shared" si="8"/>
        <v>0</v>
      </c>
      <c r="J20" s="2">
        <f t="shared" si="0"/>
        <v>6</v>
      </c>
      <c r="K20" s="2">
        <f t="shared" si="1"/>
        <v>7</v>
      </c>
      <c r="L20" s="2">
        <f t="shared" si="2"/>
        <v>8</v>
      </c>
      <c r="M20" s="2">
        <f t="shared" si="3"/>
        <v>9</v>
      </c>
      <c r="N20" s="62">
        <f t="shared" si="9"/>
        <v>529</v>
      </c>
      <c r="O20" s="62">
        <f t="shared" si="10"/>
        <v>1058</v>
      </c>
      <c r="P20" s="62">
        <f t="shared" si="11"/>
        <v>1081</v>
      </c>
      <c r="Q20" s="62">
        <f t="shared" si="12"/>
        <v>1104</v>
      </c>
      <c r="R20" s="62">
        <f t="shared" si="13"/>
        <v>1127</v>
      </c>
      <c r="S20" s="65">
        <f t="shared" si="14"/>
        <v>0</v>
      </c>
      <c r="T20" s="65">
        <f t="shared" si="4"/>
        <v>69</v>
      </c>
      <c r="U20" s="65">
        <f t="shared" si="5"/>
        <v>80.5</v>
      </c>
      <c r="V20" s="65">
        <f t="shared" si="6"/>
        <v>92</v>
      </c>
      <c r="W20" s="65">
        <f t="shared" si="7"/>
        <v>103.5</v>
      </c>
      <c r="X20" s="66">
        <f t="shared" si="15"/>
        <v>529</v>
      </c>
      <c r="Y20" s="66">
        <f t="shared" si="20"/>
        <v>1127</v>
      </c>
      <c r="Z20" s="66">
        <f t="shared" si="16"/>
        <v>1161.5</v>
      </c>
      <c r="AA20" s="66">
        <f t="shared" si="17"/>
        <v>1196</v>
      </c>
      <c r="AB20" s="66">
        <f t="shared" si="18"/>
        <v>1230.5</v>
      </c>
      <c r="AD20" s="67">
        <f t="shared" si="19"/>
        <v>5244</v>
      </c>
    </row>
    <row r="22" spans="1:30">
      <c r="A22" t="s">
        <v>42</v>
      </c>
      <c r="C22" s="57">
        <f t="shared" ref="C22:X22" si="21">MAX(C4:C20)</f>
        <v>29</v>
      </c>
      <c r="D22" s="44">
        <f t="shared" si="21"/>
        <v>51</v>
      </c>
      <c r="E22" s="44">
        <f t="shared" si="21"/>
        <v>51</v>
      </c>
      <c r="F22" s="44">
        <f t="shared" si="21"/>
        <v>52</v>
      </c>
      <c r="G22" s="44">
        <f t="shared" si="21"/>
        <v>53</v>
      </c>
      <c r="H22" s="44">
        <f t="shared" si="21"/>
        <v>54</v>
      </c>
      <c r="I22" s="44">
        <f t="shared" si="21"/>
        <v>11</v>
      </c>
      <c r="J22" s="44">
        <f t="shared" si="21"/>
        <v>11</v>
      </c>
      <c r="K22" s="44">
        <f t="shared" si="21"/>
        <v>12</v>
      </c>
      <c r="L22" s="44">
        <f t="shared" si="21"/>
        <v>13</v>
      </c>
      <c r="M22" s="44">
        <f t="shared" si="21"/>
        <v>14</v>
      </c>
      <c r="N22" s="57">
        <f t="shared" si="21"/>
        <v>1479</v>
      </c>
      <c r="O22" s="57">
        <f t="shared" si="21"/>
        <v>1275</v>
      </c>
      <c r="P22" s="57">
        <f t="shared" si="21"/>
        <v>1300</v>
      </c>
      <c r="Q22" s="57">
        <f t="shared" si="21"/>
        <v>1325</v>
      </c>
      <c r="R22" s="57">
        <f t="shared" si="21"/>
        <v>1350</v>
      </c>
      <c r="S22" s="57">
        <f t="shared" si="21"/>
        <v>159.5</v>
      </c>
      <c r="T22" s="57">
        <f t="shared" si="21"/>
        <v>137.5</v>
      </c>
      <c r="U22" s="57">
        <f t="shared" si="21"/>
        <v>150</v>
      </c>
      <c r="V22" s="57">
        <f t="shared" si="21"/>
        <v>162.5</v>
      </c>
      <c r="W22" s="57">
        <f t="shared" si="21"/>
        <v>175</v>
      </c>
      <c r="X22" s="57">
        <f t="shared" si="21"/>
        <v>1638.5</v>
      </c>
      <c r="Y22" s="57">
        <f t="shared" ref="Y22:AD22" si="22">MAX(Y4:Y20)</f>
        <v>1412.5</v>
      </c>
      <c r="Z22" s="57">
        <f t="shared" si="22"/>
        <v>1450</v>
      </c>
      <c r="AA22" s="57">
        <f t="shared" si="22"/>
        <v>1487.5</v>
      </c>
      <c r="AB22" s="57">
        <f t="shared" si="22"/>
        <v>1525</v>
      </c>
      <c r="AD22" s="57">
        <f t="shared" si="22"/>
        <v>6775</v>
      </c>
    </row>
    <row r="23" spans="1:30">
      <c r="A23" t="s">
        <v>43</v>
      </c>
      <c r="C23" s="57">
        <f t="shared" ref="C23:X23" si="23">MIN(C4:C20)</f>
        <v>10.6</v>
      </c>
      <c r="D23" s="44">
        <f t="shared" si="23"/>
        <v>23</v>
      </c>
      <c r="E23" s="44">
        <f t="shared" si="23"/>
        <v>24</v>
      </c>
      <c r="F23" s="44">
        <f t="shared" si="23"/>
        <v>25</v>
      </c>
      <c r="G23" s="44">
        <f t="shared" si="23"/>
        <v>26</v>
      </c>
      <c r="H23" s="44">
        <f t="shared" si="23"/>
        <v>27</v>
      </c>
      <c r="I23" s="44">
        <f t="shared" si="23"/>
        <v>0</v>
      </c>
      <c r="J23" s="44">
        <f t="shared" si="23"/>
        <v>0</v>
      </c>
      <c r="K23" s="44">
        <f t="shared" si="23"/>
        <v>0</v>
      </c>
      <c r="L23" s="44">
        <f t="shared" si="23"/>
        <v>0</v>
      </c>
      <c r="M23" s="44">
        <f t="shared" si="23"/>
        <v>0</v>
      </c>
      <c r="N23" s="57">
        <f t="shared" si="23"/>
        <v>365.7</v>
      </c>
      <c r="O23" s="57">
        <f t="shared" si="23"/>
        <v>312</v>
      </c>
      <c r="P23" s="57">
        <f t="shared" si="23"/>
        <v>324</v>
      </c>
      <c r="Q23" s="57">
        <f t="shared" si="23"/>
        <v>336</v>
      </c>
      <c r="R23" s="57">
        <f t="shared" si="23"/>
        <v>348</v>
      </c>
      <c r="S23" s="57">
        <f t="shared" si="23"/>
        <v>0</v>
      </c>
      <c r="T23" s="57">
        <f t="shared" si="23"/>
        <v>0</v>
      </c>
      <c r="U23" s="57">
        <f t="shared" si="23"/>
        <v>0</v>
      </c>
      <c r="V23" s="57">
        <f t="shared" si="23"/>
        <v>0</v>
      </c>
      <c r="W23" s="57">
        <f t="shared" si="23"/>
        <v>0</v>
      </c>
      <c r="X23" s="57">
        <f t="shared" si="23"/>
        <v>365.7</v>
      </c>
      <c r="Y23" s="57">
        <f t="shared" ref="Y23:AD23" si="24">MIN(Y4:Y20)</f>
        <v>312</v>
      </c>
      <c r="Z23" s="57">
        <f t="shared" si="24"/>
        <v>324</v>
      </c>
      <c r="AA23" s="57">
        <f t="shared" si="24"/>
        <v>336</v>
      </c>
      <c r="AB23" s="57">
        <f t="shared" si="24"/>
        <v>348</v>
      </c>
      <c r="AD23" s="57">
        <f t="shared" si="24"/>
        <v>1908</v>
      </c>
    </row>
    <row r="24" spans="1:30">
      <c r="A24" t="s">
        <v>44</v>
      </c>
      <c r="C24" s="57">
        <f t="shared" ref="C24:X24" si="25">AVERAGE(C4:C20)</f>
        <v>20.6176470588235</v>
      </c>
      <c r="D24" s="44">
        <f t="shared" si="25"/>
        <v>40.3529411764706</v>
      </c>
      <c r="E24" s="44">
        <f t="shared" si="25"/>
        <v>39.0588235294118</v>
      </c>
      <c r="F24" s="44">
        <f t="shared" si="25"/>
        <v>40.0588235294118</v>
      </c>
      <c r="G24" s="44">
        <f t="shared" si="25"/>
        <v>41.0588235294118</v>
      </c>
      <c r="H24" s="44">
        <f t="shared" si="25"/>
        <v>42.0588235294118</v>
      </c>
      <c r="I24" s="44">
        <f t="shared" si="25"/>
        <v>3.82352941176471</v>
      </c>
      <c r="J24" s="44">
        <f t="shared" si="25"/>
        <v>3.17647058823529</v>
      </c>
      <c r="K24" s="44">
        <f t="shared" si="25"/>
        <v>3.70588235294118</v>
      </c>
      <c r="L24" s="44">
        <f t="shared" si="25"/>
        <v>4.29411764705882</v>
      </c>
      <c r="M24" s="44">
        <f t="shared" si="25"/>
        <v>4.94117647058824</v>
      </c>
      <c r="N24" s="57">
        <f t="shared" si="25"/>
        <v>832.311764705882</v>
      </c>
      <c r="O24" s="57">
        <f t="shared" si="25"/>
        <v>806.164705882353</v>
      </c>
      <c r="P24" s="57">
        <f t="shared" si="25"/>
        <v>826.782352941176</v>
      </c>
      <c r="Q24" s="57">
        <f t="shared" si="25"/>
        <v>847.4</v>
      </c>
      <c r="R24" s="57">
        <f t="shared" si="25"/>
        <v>868.017647058824</v>
      </c>
      <c r="S24" s="57">
        <f t="shared" si="25"/>
        <v>40.5176470588235</v>
      </c>
      <c r="T24" s="57">
        <f t="shared" si="25"/>
        <v>30.5823529411765</v>
      </c>
      <c r="U24" s="57">
        <f t="shared" si="25"/>
        <v>35.7735294117647</v>
      </c>
      <c r="V24" s="57">
        <f t="shared" si="25"/>
        <v>41.8176470588235</v>
      </c>
      <c r="W24" s="57">
        <f t="shared" si="25"/>
        <v>48.5676470588235</v>
      </c>
      <c r="X24" s="57">
        <f t="shared" si="25"/>
        <v>872.829411764706</v>
      </c>
      <c r="Y24" s="57">
        <f t="shared" ref="Y24:AD24" si="26">AVERAGE(Y4:Y20)</f>
        <v>836.747058823529</v>
      </c>
      <c r="Z24" s="57">
        <f t="shared" si="26"/>
        <v>862.555882352941</v>
      </c>
      <c r="AA24" s="57">
        <f t="shared" si="26"/>
        <v>889.217647058824</v>
      </c>
      <c r="AB24" s="57">
        <f t="shared" si="26"/>
        <v>916.585294117647</v>
      </c>
      <c r="AD24" s="57">
        <f t="shared" si="26"/>
        <v>4377.93529411765</v>
      </c>
    </row>
    <row r="25" spans="1:30">
      <c r="A25" t="s">
        <v>45</v>
      </c>
      <c r="D25" s="59">
        <f t="shared" ref="D25:X25" si="27">SUM(D4:D20)</f>
        <v>686</v>
      </c>
      <c r="E25" s="59">
        <f t="shared" si="27"/>
        <v>664</v>
      </c>
      <c r="F25" s="59">
        <f t="shared" si="27"/>
        <v>681</v>
      </c>
      <c r="G25" s="59">
        <f t="shared" si="27"/>
        <v>698</v>
      </c>
      <c r="H25" s="59">
        <f t="shared" si="27"/>
        <v>715</v>
      </c>
      <c r="I25" s="59">
        <f t="shared" si="27"/>
        <v>65</v>
      </c>
      <c r="J25" s="59">
        <f t="shared" si="27"/>
        <v>54</v>
      </c>
      <c r="K25" s="59">
        <f t="shared" si="27"/>
        <v>63</v>
      </c>
      <c r="L25" s="59">
        <f t="shared" si="27"/>
        <v>73</v>
      </c>
      <c r="M25" s="59">
        <f t="shared" si="27"/>
        <v>84</v>
      </c>
      <c r="N25" s="57">
        <f t="shared" si="27"/>
        <v>14149.3</v>
      </c>
      <c r="O25" s="57">
        <f t="shared" si="27"/>
        <v>13704.8</v>
      </c>
      <c r="P25" s="57">
        <f t="shared" si="27"/>
        <v>14055.3</v>
      </c>
      <c r="Q25" s="57">
        <f t="shared" si="27"/>
        <v>14405.8</v>
      </c>
      <c r="R25" s="57">
        <f t="shared" si="27"/>
        <v>14756.3</v>
      </c>
      <c r="S25" s="57">
        <f t="shared" si="27"/>
        <v>688.8</v>
      </c>
      <c r="T25" s="57">
        <f t="shared" si="27"/>
        <v>519.9</v>
      </c>
      <c r="U25" s="57">
        <f t="shared" si="27"/>
        <v>608.15</v>
      </c>
      <c r="V25" s="57">
        <f t="shared" si="27"/>
        <v>710.9</v>
      </c>
      <c r="W25" s="57">
        <f t="shared" si="27"/>
        <v>825.65</v>
      </c>
      <c r="X25" s="57">
        <f t="shared" si="27"/>
        <v>14838.1</v>
      </c>
      <c r="Y25" s="57">
        <f t="shared" ref="Y25:AD25" si="28">SUM(Y4:Y20)</f>
        <v>14224.7</v>
      </c>
      <c r="Z25" s="57">
        <f t="shared" si="28"/>
        <v>14663.45</v>
      </c>
      <c r="AA25" s="57">
        <f t="shared" si="28"/>
        <v>15116.7</v>
      </c>
      <c r="AB25" s="57">
        <f t="shared" si="28"/>
        <v>15581.95</v>
      </c>
      <c r="AD25" s="57">
        <f t="shared" si="28"/>
        <v>74424.9</v>
      </c>
    </row>
  </sheetData>
  <pageMargins left="0.75" right="0.75" top="1" bottom="1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zoomScale="70" zoomScaleNormal="70" topLeftCell="G1" workbookViewId="0">
      <selection activeCell="K35" sqref="K35"/>
    </sheetView>
  </sheetViews>
  <sheetFormatPr defaultColWidth="8.88888888888889" defaultRowHeight="14.4"/>
  <cols>
    <col min="1" max="1" width="10.7777777777778" customWidth="1"/>
    <col min="2" max="2" width="14.1111111111111" customWidth="1"/>
    <col min="3" max="3" width="6.11111111111111" customWidth="1"/>
    <col min="4" max="4" width="9.66666666666667" customWidth="1"/>
    <col min="5" max="6" width="12.8888888888889"/>
    <col min="8" max="8" width="12.8888888888889"/>
    <col min="9" max="9" width="9.55555555555556" customWidth="1"/>
    <col min="10" max="11" width="12.8888888888889"/>
  </cols>
  <sheetData>
    <row r="1" ht="43.2" spans="1:13">
      <c r="A1" t="s">
        <v>46</v>
      </c>
      <c r="C1" s="43" t="s">
        <v>47</v>
      </c>
      <c r="D1" s="43" t="s">
        <v>48</v>
      </c>
      <c r="E1" s="43" t="s">
        <v>49</v>
      </c>
      <c r="F1" s="43" t="s">
        <v>50</v>
      </c>
      <c r="H1" s="43" t="s">
        <v>47</v>
      </c>
      <c r="I1" s="43" t="s">
        <v>48</v>
      </c>
      <c r="J1" s="43" t="s">
        <v>49</v>
      </c>
      <c r="K1" s="43" t="s">
        <v>50</v>
      </c>
      <c r="M1" t="s">
        <v>51</v>
      </c>
    </row>
    <row r="2" spans="2:6">
      <c r="B2" t="s">
        <v>52</v>
      </c>
      <c r="C2">
        <v>10</v>
      </c>
      <c r="D2">
        <v>20</v>
      </c>
      <c r="E2">
        <v>100</v>
      </c>
      <c r="F2">
        <v>1</v>
      </c>
    </row>
    <row r="3" spans="1:2">
      <c r="A3" t="s">
        <v>8</v>
      </c>
      <c r="B3" t="s">
        <v>9</v>
      </c>
    </row>
    <row r="4" spans="1:13">
      <c r="A4" t="s">
        <v>11</v>
      </c>
      <c r="B4" s="55" t="s">
        <v>12</v>
      </c>
      <c r="C4">
        <v>8</v>
      </c>
      <c r="D4">
        <v>20</v>
      </c>
      <c r="E4">
        <v>100</v>
      </c>
      <c r="F4">
        <v>1</v>
      </c>
      <c r="H4" s="39">
        <f>C4/C$2</f>
        <v>0.8</v>
      </c>
      <c r="I4" s="39">
        <f>D4/D$2</f>
        <v>1</v>
      </c>
      <c r="J4" s="39">
        <f>E4/E$2</f>
        <v>1</v>
      </c>
      <c r="K4" s="39">
        <f>F4/F$2</f>
        <v>1</v>
      </c>
      <c r="M4" t="b">
        <f>OR(H4&lt;0.5,I4&lt;0.5,J4&lt;0.5,K4&lt;0.5)</f>
        <v>0</v>
      </c>
    </row>
    <row r="5" spans="1:13">
      <c r="A5" t="s">
        <v>13</v>
      </c>
      <c r="B5" s="55" t="s">
        <v>14</v>
      </c>
      <c r="C5">
        <v>9</v>
      </c>
      <c r="D5">
        <v>17</v>
      </c>
      <c r="E5">
        <v>82</v>
      </c>
      <c r="F5">
        <v>1</v>
      </c>
      <c r="H5" s="39">
        <f t="shared" ref="H5:H20" si="0">C5/C$2</f>
        <v>0.9</v>
      </c>
      <c r="I5" s="39">
        <f>D5/D$2</f>
        <v>0.85</v>
      </c>
      <c r="J5" s="39">
        <f>E5/E$2</f>
        <v>0.82</v>
      </c>
      <c r="K5" s="39">
        <f>F5/F$2</f>
        <v>1</v>
      </c>
      <c r="M5" t="b">
        <f t="shared" ref="M5:M20" si="1">OR(H5&lt;0.5,I5&lt;0.5,J5&lt;0.5,K5&lt;0.5)</f>
        <v>0</v>
      </c>
    </row>
    <row r="6" spans="1:13">
      <c r="A6" t="s">
        <v>15</v>
      </c>
      <c r="B6" s="55" t="s">
        <v>16</v>
      </c>
      <c r="C6">
        <v>10</v>
      </c>
      <c r="D6">
        <v>18</v>
      </c>
      <c r="E6">
        <v>73</v>
      </c>
      <c r="F6">
        <v>1</v>
      </c>
      <c r="H6" s="39">
        <f t="shared" si="0"/>
        <v>1</v>
      </c>
      <c r="I6" s="39">
        <f>D6/D$2</f>
        <v>0.9</v>
      </c>
      <c r="J6" s="39">
        <f>E6/E$2</f>
        <v>0.73</v>
      </c>
      <c r="K6" s="39">
        <f>F6/F$2</f>
        <v>1</v>
      </c>
      <c r="M6" t="b">
        <f t="shared" si="1"/>
        <v>0</v>
      </c>
    </row>
    <row r="7" spans="1:13">
      <c r="A7" t="s">
        <v>17</v>
      </c>
      <c r="B7" s="55" t="s">
        <v>18</v>
      </c>
      <c r="C7">
        <v>9</v>
      </c>
      <c r="D7">
        <v>12</v>
      </c>
      <c r="E7">
        <v>59</v>
      </c>
      <c r="F7">
        <v>0</v>
      </c>
      <c r="H7" s="39">
        <f t="shared" si="0"/>
        <v>0.9</v>
      </c>
      <c r="I7" s="39">
        <f>D7/D$2</f>
        <v>0.6</v>
      </c>
      <c r="J7" s="39">
        <f>E7/E$2</f>
        <v>0.59</v>
      </c>
      <c r="K7" s="39">
        <f>F7/F$2</f>
        <v>0</v>
      </c>
      <c r="M7" t="b">
        <f t="shared" si="1"/>
        <v>1</v>
      </c>
    </row>
    <row r="8" spans="1:13">
      <c r="A8" t="s">
        <v>19</v>
      </c>
      <c r="B8" s="55" t="s">
        <v>20</v>
      </c>
      <c r="C8">
        <v>8</v>
      </c>
      <c r="D8">
        <v>14</v>
      </c>
      <c r="E8">
        <v>100</v>
      </c>
      <c r="F8">
        <v>1</v>
      </c>
      <c r="H8" s="39">
        <f t="shared" si="0"/>
        <v>0.8</v>
      </c>
      <c r="I8" s="39">
        <f>D8/D$2</f>
        <v>0.7</v>
      </c>
      <c r="J8" s="39">
        <f>E8/E$2</f>
        <v>1</v>
      </c>
      <c r="K8" s="39">
        <f>F8/F$2</f>
        <v>1</v>
      </c>
      <c r="M8" t="b">
        <f t="shared" si="1"/>
        <v>0</v>
      </c>
    </row>
    <row r="9" spans="1:13">
      <c r="A9" t="s">
        <v>21</v>
      </c>
      <c r="B9" s="55" t="s">
        <v>20</v>
      </c>
      <c r="C9">
        <v>5</v>
      </c>
      <c r="D9">
        <v>17</v>
      </c>
      <c r="E9">
        <v>100</v>
      </c>
      <c r="F9">
        <v>0</v>
      </c>
      <c r="H9" s="39">
        <f t="shared" si="0"/>
        <v>0.5</v>
      </c>
      <c r="I9" s="39">
        <f>D9/D$2</f>
        <v>0.85</v>
      </c>
      <c r="J9" s="39">
        <f>E9/E$2</f>
        <v>1</v>
      </c>
      <c r="K9" s="39">
        <f>F9/F$2</f>
        <v>0</v>
      </c>
      <c r="M9" t="b">
        <f t="shared" si="1"/>
        <v>1</v>
      </c>
    </row>
    <row r="10" spans="1:13">
      <c r="A10" t="s">
        <v>22</v>
      </c>
      <c r="B10" s="55" t="s">
        <v>23</v>
      </c>
      <c r="C10">
        <v>10</v>
      </c>
      <c r="D10">
        <v>19</v>
      </c>
      <c r="E10">
        <v>100</v>
      </c>
      <c r="F10">
        <v>1</v>
      </c>
      <c r="H10" s="39">
        <f t="shared" si="0"/>
        <v>1</v>
      </c>
      <c r="I10" s="39">
        <f>D10/D$2</f>
        <v>0.95</v>
      </c>
      <c r="J10" s="39">
        <f>E10/E$2</f>
        <v>1</v>
      </c>
      <c r="K10" s="39">
        <f>F10/F$2</f>
        <v>1</v>
      </c>
      <c r="M10" t="b">
        <f t="shared" si="1"/>
        <v>0</v>
      </c>
    </row>
    <row r="11" spans="1:13">
      <c r="A11" t="s">
        <v>24</v>
      </c>
      <c r="B11" s="55" t="s">
        <v>25</v>
      </c>
      <c r="C11">
        <v>9</v>
      </c>
      <c r="D11">
        <v>13</v>
      </c>
      <c r="E11">
        <v>67</v>
      </c>
      <c r="F11">
        <v>1</v>
      </c>
      <c r="H11" s="39">
        <f t="shared" si="0"/>
        <v>0.9</v>
      </c>
      <c r="I11" s="39">
        <f>D11/D$2</f>
        <v>0.65</v>
      </c>
      <c r="J11" s="39">
        <f>E11/E$2</f>
        <v>0.67</v>
      </c>
      <c r="K11" s="39">
        <f>F11/F$2</f>
        <v>1</v>
      </c>
      <c r="M11" t="b">
        <f t="shared" si="1"/>
        <v>0</v>
      </c>
    </row>
    <row r="12" spans="1:13">
      <c r="A12" t="s">
        <v>26</v>
      </c>
      <c r="B12" s="55" t="s">
        <v>27</v>
      </c>
      <c r="C12">
        <v>8</v>
      </c>
      <c r="D12">
        <v>14</v>
      </c>
      <c r="E12">
        <v>70</v>
      </c>
      <c r="F12">
        <v>1</v>
      </c>
      <c r="H12" s="39">
        <f t="shared" si="0"/>
        <v>0.8</v>
      </c>
      <c r="I12" s="39">
        <f>D12/D$2</f>
        <v>0.7</v>
      </c>
      <c r="J12" s="39">
        <f>E12/E$2</f>
        <v>0.7</v>
      </c>
      <c r="K12" s="39">
        <f>F12/F$2</f>
        <v>1</v>
      </c>
      <c r="M12" t="b">
        <f t="shared" si="1"/>
        <v>0</v>
      </c>
    </row>
    <row r="13" spans="1:13">
      <c r="A13" t="s">
        <v>28</v>
      </c>
      <c r="B13" s="55" t="s">
        <v>25</v>
      </c>
      <c r="C13">
        <v>9</v>
      </c>
      <c r="D13">
        <v>16</v>
      </c>
      <c r="E13">
        <v>80</v>
      </c>
      <c r="F13">
        <v>1</v>
      </c>
      <c r="H13" s="39">
        <f t="shared" si="0"/>
        <v>0.9</v>
      </c>
      <c r="I13" s="39">
        <f>D13/D$2</f>
        <v>0.8</v>
      </c>
      <c r="J13" s="39">
        <f>E13/E$2</f>
        <v>0.8</v>
      </c>
      <c r="K13" s="39">
        <f>F13/F$2</f>
        <v>1</v>
      </c>
      <c r="M13" t="b">
        <f t="shared" si="1"/>
        <v>0</v>
      </c>
    </row>
    <row r="14" spans="1:13">
      <c r="A14" t="s">
        <v>29</v>
      </c>
      <c r="B14" s="55" t="s">
        <v>30</v>
      </c>
      <c r="C14">
        <v>7</v>
      </c>
      <c r="D14">
        <v>17</v>
      </c>
      <c r="E14">
        <v>90</v>
      </c>
      <c r="F14">
        <v>0</v>
      </c>
      <c r="H14" s="39">
        <f t="shared" si="0"/>
        <v>0.7</v>
      </c>
      <c r="I14" s="39">
        <f>D14/D$2</f>
        <v>0.85</v>
      </c>
      <c r="J14" s="39">
        <f>E14/E$2</f>
        <v>0.9</v>
      </c>
      <c r="K14" s="39">
        <f>F14/F$2</f>
        <v>0</v>
      </c>
      <c r="M14" t="b">
        <f t="shared" si="1"/>
        <v>1</v>
      </c>
    </row>
    <row r="15" spans="1:13">
      <c r="A15" t="s">
        <v>31</v>
      </c>
      <c r="B15" s="55" t="s">
        <v>32</v>
      </c>
      <c r="C15">
        <v>6</v>
      </c>
      <c r="D15">
        <v>20</v>
      </c>
      <c r="E15">
        <v>45</v>
      </c>
      <c r="F15">
        <v>1</v>
      </c>
      <c r="H15" s="39">
        <f t="shared" si="0"/>
        <v>0.6</v>
      </c>
      <c r="I15" s="39">
        <f>D15/D$2</f>
        <v>1</v>
      </c>
      <c r="J15" s="39">
        <f>E15/E$2</f>
        <v>0.45</v>
      </c>
      <c r="K15" s="39">
        <f>F15/F$2</f>
        <v>1</v>
      </c>
      <c r="M15" t="b">
        <f t="shared" si="1"/>
        <v>1</v>
      </c>
    </row>
    <row r="16" spans="1:13">
      <c r="A16" t="s">
        <v>33</v>
      </c>
      <c r="B16" s="55" t="s">
        <v>34</v>
      </c>
      <c r="C16">
        <v>5</v>
      </c>
      <c r="D16">
        <v>18</v>
      </c>
      <c r="E16">
        <v>90</v>
      </c>
      <c r="F16">
        <v>1</v>
      </c>
      <c r="H16" s="39">
        <f t="shared" si="0"/>
        <v>0.5</v>
      </c>
      <c r="I16" s="39">
        <f>D16/D$2</f>
        <v>0.9</v>
      </c>
      <c r="J16" s="39">
        <f>E16/E$2</f>
        <v>0.9</v>
      </c>
      <c r="K16" s="39">
        <f>F16/F$2</f>
        <v>1</v>
      </c>
      <c r="M16" t="b">
        <f t="shared" si="1"/>
        <v>0</v>
      </c>
    </row>
    <row r="17" spans="1:13">
      <c r="A17" t="s">
        <v>35</v>
      </c>
      <c r="B17" s="55" t="s">
        <v>36</v>
      </c>
      <c r="C17">
        <v>11</v>
      </c>
      <c r="D17">
        <v>19</v>
      </c>
      <c r="E17">
        <v>69</v>
      </c>
      <c r="F17">
        <v>1</v>
      </c>
      <c r="H17" s="39">
        <f t="shared" si="0"/>
        <v>1.1</v>
      </c>
      <c r="I17" s="39">
        <f>D17/D$2</f>
        <v>0.95</v>
      </c>
      <c r="J17" s="39">
        <f>E17/E$2</f>
        <v>0.69</v>
      </c>
      <c r="K17" s="39">
        <f>F17/F$2</f>
        <v>1</v>
      </c>
      <c r="M17" t="b">
        <f t="shared" si="1"/>
        <v>0</v>
      </c>
    </row>
    <row r="18" spans="1:13">
      <c r="A18" t="s">
        <v>37</v>
      </c>
      <c r="B18" s="55" t="s">
        <v>38</v>
      </c>
      <c r="C18">
        <v>10</v>
      </c>
      <c r="D18">
        <v>17</v>
      </c>
      <c r="E18">
        <v>70</v>
      </c>
      <c r="F18">
        <v>0</v>
      </c>
      <c r="H18" s="39">
        <f t="shared" si="0"/>
        <v>1</v>
      </c>
      <c r="I18" s="39">
        <f>D18/D$2</f>
        <v>0.85</v>
      </c>
      <c r="J18" s="39">
        <f>E18/E$2</f>
        <v>0.7</v>
      </c>
      <c r="K18" s="39">
        <f>F18/F$2</f>
        <v>0</v>
      </c>
      <c r="M18" t="b">
        <f t="shared" si="1"/>
        <v>1</v>
      </c>
    </row>
    <row r="19" spans="1:13">
      <c r="A19" t="s">
        <v>39</v>
      </c>
      <c r="B19" s="55" t="s">
        <v>40</v>
      </c>
      <c r="C19">
        <v>9</v>
      </c>
      <c r="D19">
        <v>16</v>
      </c>
      <c r="E19">
        <v>80</v>
      </c>
      <c r="F19">
        <v>1</v>
      </c>
      <c r="H19" s="39">
        <f t="shared" si="0"/>
        <v>0.9</v>
      </c>
      <c r="I19" s="39">
        <f>D19/D$2</f>
        <v>0.8</v>
      </c>
      <c r="J19" s="39">
        <f>E19/E$2</f>
        <v>0.8</v>
      </c>
      <c r="K19" s="39">
        <f>F19/F$2</f>
        <v>1</v>
      </c>
      <c r="M19" t="b">
        <f t="shared" si="1"/>
        <v>0</v>
      </c>
    </row>
    <row r="20" spans="1:13">
      <c r="A20" t="s">
        <v>41</v>
      </c>
      <c r="B20" s="55" t="s">
        <v>20</v>
      </c>
      <c r="C20">
        <v>7</v>
      </c>
      <c r="D20">
        <v>13</v>
      </c>
      <c r="E20">
        <v>90</v>
      </c>
      <c r="F20">
        <v>1</v>
      </c>
      <c r="H20" s="39">
        <f t="shared" si="0"/>
        <v>0.7</v>
      </c>
      <c r="I20" s="39">
        <f>D20/D$2</f>
        <v>0.65</v>
      </c>
      <c r="J20" s="39">
        <f>E20/E$2</f>
        <v>0.9</v>
      </c>
      <c r="K20" s="39">
        <f>F20/F$2</f>
        <v>1</v>
      </c>
      <c r="M20" t="b">
        <f t="shared" si="1"/>
        <v>0</v>
      </c>
    </row>
    <row r="22" spans="1:11">
      <c r="A22" t="s">
        <v>42</v>
      </c>
      <c r="C22">
        <f t="shared" ref="C22:K22" si="2">MAX(C4:C20)</f>
        <v>11</v>
      </c>
      <c r="D22">
        <f t="shared" si="2"/>
        <v>20</v>
      </c>
      <c r="E22">
        <f t="shared" si="2"/>
        <v>100</v>
      </c>
      <c r="F22">
        <f t="shared" si="2"/>
        <v>1</v>
      </c>
      <c r="H22" s="39">
        <f t="shared" si="2"/>
        <v>1.1</v>
      </c>
      <c r="I22" s="39">
        <f t="shared" si="2"/>
        <v>1</v>
      </c>
      <c r="J22" s="39">
        <f t="shared" si="2"/>
        <v>1</v>
      </c>
      <c r="K22" s="39">
        <f t="shared" si="2"/>
        <v>1</v>
      </c>
    </row>
    <row r="23" spans="1:11">
      <c r="A23" t="s">
        <v>43</v>
      </c>
      <c r="C23">
        <f t="shared" ref="C23:K23" si="3">MIN(C4:C20)</f>
        <v>5</v>
      </c>
      <c r="D23">
        <f t="shared" si="3"/>
        <v>12</v>
      </c>
      <c r="E23">
        <f t="shared" si="3"/>
        <v>45</v>
      </c>
      <c r="F23">
        <f t="shared" si="3"/>
        <v>0</v>
      </c>
      <c r="H23" s="39">
        <f t="shared" si="3"/>
        <v>0.5</v>
      </c>
      <c r="I23" s="39">
        <f t="shared" si="3"/>
        <v>0.6</v>
      </c>
      <c r="J23" s="39">
        <f t="shared" si="3"/>
        <v>0.45</v>
      </c>
      <c r="K23" s="39">
        <f t="shared" si="3"/>
        <v>0</v>
      </c>
    </row>
    <row r="24" spans="1:11">
      <c r="A24" t="s">
        <v>53</v>
      </c>
      <c r="C24">
        <f t="shared" ref="C24:K24" si="4">AVERAGE(C4:C20)</f>
        <v>8.23529411764706</v>
      </c>
      <c r="D24">
        <f t="shared" si="4"/>
        <v>16.4705882352941</v>
      </c>
      <c r="E24">
        <f t="shared" si="4"/>
        <v>80.2941176470588</v>
      </c>
      <c r="F24">
        <f t="shared" si="4"/>
        <v>0.764705882352941</v>
      </c>
      <c r="H24" s="39">
        <f t="shared" si="4"/>
        <v>0.823529411764706</v>
      </c>
      <c r="I24" s="39">
        <f t="shared" si="4"/>
        <v>0.823529411764706</v>
      </c>
      <c r="J24" s="39">
        <f t="shared" si="4"/>
        <v>0.802941176470588</v>
      </c>
      <c r="K24" s="39">
        <f t="shared" si="4"/>
        <v>0.764705882352941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M4:M20">
    <cfRule type="cellIs" dxfId="0" priority="1" operator="equal">
      <formula>TRUE</formula>
    </cfRule>
  </conditionalFormatting>
  <conditionalFormatting sqref="H4:K20">
    <cfRule type="cellIs" dxfId="0" priority="2" operator="lessThan">
      <formula>0.5</formula>
    </cfRule>
  </conditionalFormatting>
  <pageMargins left="0.75" right="0.75" top="1" bottom="1" header="0.5" footer="0.5"/>
  <pageSetup paperSize="8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C3" sqref="C3"/>
    </sheetView>
  </sheetViews>
  <sheetFormatPr defaultColWidth="8.88888888888889" defaultRowHeight="14.4"/>
  <cols>
    <col min="1" max="1" width="20" customWidth="1"/>
    <col min="3" max="3" width="10.6666666666667" customWidth="1"/>
    <col min="4" max="4" width="10.8888888888889" customWidth="1"/>
    <col min="6" max="6" width="10.4444444444444" customWidth="1"/>
  </cols>
  <sheetData>
    <row r="1" spans="1:3">
      <c r="A1" t="s">
        <v>54</v>
      </c>
      <c r="C1" t="s">
        <v>1</v>
      </c>
    </row>
    <row r="2" spans="3:3">
      <c r="C2" t="s">
        <v>55</v>
      </c>
    </row>
    <row r="5" spans="1:11">
      <c r="A5" t="s">
        <v>56</v>
      </c>
      <c r="B5" s="14" t="s">
        <v>4</v>
      </c>
      <c r="C5" s="14">
        <v>3</v>
      </c>
      <c r="D5" s="29" t="s">
        <v>57</v>
      </c>
      <c r="E5" s="29">
        <v>5</v>
      </c>
      <c r="F5" s="15" t="s">
        <v>58</v>
      </c>
      <c r="G5" s="15">
        <v>4</v>
      </c>
      <c r="H5" s="26" t="s">
        <v>59</v>
      </c>
      <c r="I5" s="26">
        <v>5</v>
      </c>
      <c r="J5" s="2" t="s">
        <v>60</v>
      </c>
      <c r="K5" s="2">
        <v>1</v>
      </c>
    </row>
    <row r="6" spans="1:12">
      <c r="A6" t="s">
        <v>61</v>
      </c>
      <c r="B6" s="14">
        <v>1</v>
      </c>
      <c r="C6" s="14">
        <f t="shared" ref="C6:G6" si="0">C$5*B6</f>
        <v>3</v>
      </c>
      <c r="D6" s="29">
        <v>5</v>
      </c>
      <c r="E6" s="29">
        <f t="shared" si="0"/>
        <v>25</v>
      </c>
      <c r="F6" s="15">
        <v>1</v>
      </c>
      <c r="G6" s="15">
        <f t="shared" si="0"/>
        <v>4</v>
      </c>
      <c r="H6" s="26">
        <v>4</v>
      </c>
      <c r="I6" s="26">
        <f>I$5*H6</f>
        <v>20</v>
      </c>
      <c r="J6" s="2">
        <v>5</v>
      </c>
      <c r="K6" s="2">
        <f>K$5*J6</f>
        <v>5</v>
      </c>
      <c r="L6" s="54">
        <f>C6+E6+G6+I6+K6</f>
        <v>57</v>
      </c>
    </row>
    <row r="7" spans="1:12">
      <c r="A7" t="s">
        <v>62</v>
      </c>
      <c r="B7" s="14">
        <v>4</v>
      </c>
      <c r="C7" s="14">
        <f t="shared" ref="C7:G7" si="1">C$5*B7</f>
        <v>12</v>
      </c>
      <c r="D7" s="29">
        <v>4</v>
      </c>
      <c r="E7" s="29">
        <f t="shared" si="1"/>
        <v>20</v>
      </c>
      <c r="F7" s="15">
        <v>5</v>
      </c>
      <c r="G7" s="15">
        <f t="shared" si="1"/>
        <v>20</v>
      </c>
      <c r="H7" s="26">
        <v>2</v>
      </c>
      <c r="I7" s="26">
        <f>I$5*H7</f>
        <v>10</v>
      </c>
      <c r="J7" s="2">
        <v>1</v>
      </c>
      <c r="K7" s="2">
        <f>K$5*J7</f>
        <v>1</v>
      </c>
      <c r="L7" s="54">
        <f>C7+E7+G7+I7+K7</f>
        <v>63</v>
      </c>
    </row>
    <row r="8" spans="1:12">
      <c r="A8" t="s">
        <v>63</v>
      </c>
      <c r="B8" s="14">
        <v>5</v>
      </c>
      <c r="C8" s="14">
        <f t="shared" ref="C8:G8" si="2">C$5*B8</f>
        <v>15</v>
      </c>
      <c r="D8" s="29">
        <v>1</v>
      </c>
      <c r="E8" s="29">
        <f t="shared" si="2"/>
        <v>5</v>
      </c>
      <c r="F8" s="15">
        <v>3</v>
      </c>
      <c r="G8" s="15">
        <f t="shared" si="2"/>
        <v>12</v>
      </c>
      <c r="H8" s="26">
        <v>2</v>
      </c>
      <c r="I8" s="26">
        <f>I$5*H8</f>
        <v>10</v>
      </c>
      <c r="J8" s="2">
        <v>1</v>
      </c>
      <c r="K8" s="2">
        <f>K$5*J8</f>
        <v>1</v>
      </c>
      <c r="L8" s="54">
        <f>C8+E8+G8+I8+K8</f>
        <v>43</v>
      </c>
    </row>
    <row r="9" spans="1:12">
      <c r="A9" t="s">
        <v>55</v>
      </c>
      <c r="B9" s="14">
        <v>3</v>
      </c>
      <c r="C9" s="14">
        <f t="shared" ref="C9:G9" si="3">C$5*B9</f>
        <v>9</v>
      </c>
      <c r="D9" s="29">
        <v>5</v>
      </c>
      <c r="E9" s="29">
        <f t="shared" si="3"/>
        <v>25</v>
      </c>
      <c r="F9" s="15">
        <v>3</v>
      </c>
      <c r="G9" s="15">
        <f t="shared" si="3"/>
        <v>12</v>
      </c>
      <c r="H9" s="26">
        <v>5</v>
      </c>
      <c r="I9" s="26">
        <f>I$5*H9</f>
        <v>25</v>
      </c>
      <c r="J9" s="2">
        <v>4</v>
      </c>
      <c r="K9" s="2">
        <f>K$5*J9</f>
        <v>4</v>
      </c>
      <c r="L9" s="54">
        <f>C9+E9+G9+I9+K9</f>
        <v>75</v>
      </c>
    </row>
    <row r="10" spans="1:12">
      <c r="A10" t="s">
        <v>64</v>
      </c>
      <c r="B10" s="14">
        <v>3</v>
      </c>
      <c r="C10" s="14">
        <f t="shared" ref="C10:G10" si="4">C$5*B10</f>
        <v>9</v>
      </c>
      <c r="D10" s="29">
        <v>5</v>
      </c>
      <c r="E10" s="29">
        <f t="shared" si="4"/>
        <v>25</v>
      </c>
      <c r="F10" s="15">
        <v>2</v>
      </c>
      <c r="G10" s="15">
        <f t="shared" si="4"/>
        <v>8</v>
      </c>
      <c r="H10" s="26">
        <v>5</v>
      </c>
      <c r="I10" s="26">
        <f>I$5*H10</f>
        <v>25</v>
      </c>
      <c r="J10" s="2">
        <v>1</v>
      </c>
      <c r="K10" s="2">
        <f>K$5*J10</f>
        <v>1</v>
      </c>
      <c r="L10" s="54">
        <f>C10+E10+G10+I10+K10</f>
        <v>68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H5" sqref="H5"/>
    </sheetView>
  </sheetViews>
  <sheetFormatPr defaultColWidth="8.88888888888889" defaultRowHeight="14.4" outlineLevelRow="7" outlineLevelCol="1"/>
  <cols>
    <col min="1" max="1" width="12.5555555555556"/>
    <col min="2" max="2" width="16.8888888888889"/>
  </cols>
  <sheetData>
    <row r="3" spans="1:2">
      <c r="A3" t="s">
        <v>8</v>
      </c>
      <c r="B3" t="s">
        <v>65</v>
      </c>
    </row>
    <row r="4" spans="1:2">
      <c r="A4" t="s">
        <v>66</v>
      </c>
      <c r="B4">
        <v>6003.5</v>
      </c>
    </row>
    <row r="5" spans="1:2">
      <c r="A5" t="s">
        <v>67</v>
      </c>
      <c r="B5">
        <v>2410.7</v>
      </c>
    </row>
    <row r="6" spans="1:2">
      <c r="A6" t="s">
        <v>68</v>
      </c>
      <c r="B6">
        <v>3035.3</v>
      </c>
    </row>
    <row r="7" spans="1:2">
      <c r="A7" t="s">
        <v>69</v>
      </c>
      <c r="B7">
        <v>5661.1</v>
      </c>
    </row>
    <row r="8" spans="1:2">
      <c r="A8" t="s">
        <v>70</v>
      </c>
      <c r="B8">
        <v>17110.6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6"/>
  <sheetViews>
    <sheetView zoomScale="85" zoomScaleNormal="85" topLeftCell="A108" workbookViewId="0">
      <selection activeCell="M17" sqref="M17"/>
    </sheetView>
  </sheetViews>
  <sheetFormatPr defaultColWidth="12.2222222222222" defaultRowHeight="15.6"/>
  <cols>
    <col min="1" max="1" width="12.2222222222222" style="45"/>
    <col min="2" max="2" width="21.7777777777778" style="45" customWidth="1"/>
    <col min="3" max="3" width="14.6666666666667" style="45" customWidth="1"/>
    <col min="4" max="4" width="20.3703703703704" style="45" customWidth="1"/>
    <col min="5" max="5" width="12.2222222222222" style="46"/>
    <col min="6" max="6" width="13" style="46"/>
    <col min="7" max="7" width="12.2222222222222" style="45"/>
    <col min="8" max="10" width="17.1111111111111" style="45" customWidth="1"/>
    <col min="11" max="11" width="14.2222222222222" style="45" customWidth="1"/>
    <col min="12" max="13" width="12.2222222222222" style="45"/>
    <col min="14" max="14" width="17.5555555555556" style="45" customWidth="1"/>
    <col min="15" max="16384" width="12.2222222222222" style="45"/>
  </cols>
  <sheetData>
    <row r="1" s="45" customFormat="1" ht="78" spans="1:14">
      <c r="A1" s="47" t="s">
        <v>71</v>
      </c>
      <c r="B1" s="47" t="s">
        <v>72</v>
      </c>
      <c r="C1" s="47" t="s">
        <v>73</v>
      </c>
      <c r="D1" s="47" t="s">
        <v>74</v>
      </c>
      <c r="E1" s="48" t="s">
        <v>75</v>
      </c>
      <c r="F1" s="48" t="s">
        <v>76</v>
      </c>
      <c r="G1" s="47" t="s">
        <v>77</v>
      </c>
      <c r="H1" s="47" t="s">
        <v>78</v>
      </c>
      <c r="I1" s="47" t="s">
        <v>9</v>
      </c>
      <c r="J1" s="47" t="s">
        <v>8</v>
      </c>
      <c r="K1" s="47" t="s">
        <v>79</v>
      </c>
      <c r="N1" s="52" t="s">
        <v>80</v>
      </c>
    </row>
    <row r="2" s="45" customFormat="1" spans="1:14">
      <c r="A2" s="49" t="s">
        <v>81</v>
      </c>
      <c r="B2" s="50">
        <v>1001</v>
      </c>
      <c r="C2" s="45">
        <v>9822</v>
      </c>
      <c r="D2" s="45" t="s">
        <v>82</v>
      </c>
      <c r="E2" s="46">
        <v>58.3</v>
      </c>
      <c r="F2" s="46">
        <v>98.4</v>
      </c>
      <c r="G2" s="51">
        <f t="shared" ref="G2:G65" si="0">F2-E2</f>
        <v>40.1</v>
      </c>
      <c r="H2" s="45">
        <f t="shared" ref="H2:H65" si="1">IF(F2&gt;50,G2*0.2,G2*0.1)</f>
        <v>8.02</v>
      </c>
      <c r="I2" s="45" t="s">
        <v>83</v>
      </c>
      <c r="J2" s="45" t="s">
        <v>66</v>
      </c>
      <c r="K2" s="45" t="s">
        <v>84</v>
      </c>
      <c r="N2" s="53" t="s">
        <v>85</v>
      </c>
    </row>
    <row r="3" s="45" customFormat="1" spans="1:14">
      <c r="A3" s="49" t="s">
        <v>81</v>
      </c>
      <c r="B3" s="50">
        <v>1002</v>
      </c>
      <c r="C3" s="45">
        <v>2877</v>
      </c>
      <c r="D3" s="45" t="s">
        <v>86</v>
      </c>
      <c r="E3" s="46">
        <v>11.4</v>
      </c>
      <c r="F3" s="46">
        <v>16.3</v>
      </c>
      <c r="G3" s="51">
        <f t="shared" si="0"/>
        <v>4.9</v>
      </c>
      <c r="H3" s="45">
        <f t="shared" si="1"/>
        <v>0.49</v>
      </c>
      <c r="I3" s="45" t="s">
        <v>87</v>
      </c>
      <c r="J3" s="45" t="s">
        <v>67</v>
      </c>
      <c r="K3" s="45" t="s">
        <v>88</v>
      </c>
      <c r="N3" s="53" t="s">
        <v>89</v>
      </c>
    </row>
    <row r="4" s="45" customFormat="1" spans="1:14">
      <c r="A4" s="49" t="s">
        <v>81</v>
      </c>
      <c r="B4" s="50">
        <v>1003</v>
      </c>
      <c r="C4" s="45">
        <v>2499</v>
      </c>
      <c r="D4" s="45" t="s">
        <v>90</v>
      </c>
      <c r="E4" s="46">
        <v>6.2</v>
      </c>
      <c r="F4" s="46">
        <v>9.2</v>
      </c>
      <c r="G4" s="51">
        <f t="shared" si="0"/>
        <v>3</v>
      </c>
      <c r="H4" s="45">
        <f t="shared" si="1"/>
        <v>0.3</v>
      </c>
      <c r="I4" s="45" t="s">
        <v>91</v>
      </c>
      <c r="J4" s="45" t="s">
        <v>69</v>
      </c>
      <c r="K4" s="45" t="s">
        <v>92</v>
      </c>
      <c r="N4" s="53" t="s">
        <v>93</v>
      </c>
    </row>
    <row r="5" s="45" customFormat="1" spans="1:14">
      <c r="A5" s="49" t="s">
        <v>81</v>
      </c>
      <c r="B5" s="50">
        <v>1004</v>
      </c>
      <c r="C5" s="45">
        <v>8722</v>
      </c>
      <c r="D5" s="45" t="s">
        <v>94</v>
      </c>
      <c r="E5" s="46">
        <v>344</v>
      </c>
      <c r="F5" s="46">
        <v>502</v>
      </c>
      <c r="G5" s="51">
        <f t="shared" si="0"/>
        <v>158</v>
      </c>
      <c r="H5" s="45">
        <f t="shared" si="1"/>
        <v>31.6</v>
      </c>
      <c r="I5" s="45" t="s">
        <v>83</v>
      </c>
      <c r="J5" s="45" t="s">
        <v>66</v>
      </c>
      <c r="K5" s="45" t="s">
        <v>92</v>
      </c>
      <c r="N5" s="53" t="s">
        <v>95</v>
      </c>
    </row>
    <row r="6" s="45" customFormat="1" spans="1:14">
      <c r="A6" s="49" t="s">
        <v>81</v>
      </c>
      <c r="B6" s="50">
        <v>1005</v>
      </c>
      <c r="C6" s="45">
        <v>1109</v>
      </c>
      <c r="D6" s="45" t="s">
        <v>96</v>
      </c>
      <c r="E6" s="46">
        <v>3</v>
      </c>
      <c r="F6" s="46">
        <v>8</v>
      </c>
      <c r="G6" s="51">
        <f t="shared" si="0"/>
        <v>5</v>
      </c>
      <c r="H6" s="45">
        <f t="shared" si="1"/>
        <v>0.5</v>
      </c>
      <c r="I6" s="45" t="s">
        <v>91</v>
      </c>
      <c r="J6" s="45" t="s">
        <v>69</v>
      </c>
      <c r="K6" s="45" t="s">
        <v>92</v>
      </c>
      <c r="N6" s="53" t="s">
        <v>97</v>
      </c>
    </row>
    <row r="7" s="45" customFormat="1" spans="1:14">
      <c r="A7" s="49" t="s">
        <v>81</v>
      </c>
      <c r="B7" s="50">
        <v>1006</v>
      </c>
      <c r="C7" s="45">
        <v>9822</v>
      </c>
      <c r="D7" s="45" t="s">
        <v>82</v>
      </c>
      <c r="E7" s="46">
        <v>58.3</v>
      </c>
      <c r="F7" s="46">
        <v>98.4</v>
      </c>
      <c r="G7" s="51">
        <f t="shared" si="0"/>
        <v>40.1</v>
      </c>
      <c r="H7" s="45">
        <f t="shared" si="1"/>
        <v>8.02</v>
      </c>
      <c r="I7" s="45" t="s">
        <v>91</v>
      </c>
      <c r="J7" s="45" t="s">
        <v>69</v>
      </c>
      <c r="K7" s="45" t="s">
        <v>92</v>
      </c>
      <c r="N7" s="53" t="s">
        <v>98</v>
      </c>
    </row>
    <row r="8" s="45" customFormat="1" spans="1:14">
      <c r="A8" s="49" t="s">
        <v>81</v>
      </c>
      <c r="B8" s="50">
        <v>1007</v>
      </c>
      <c r="C8" s="45">
        <v>1109</v>
      </c>
      <c r="D8" s="45" t="s">
        <v>96</v>
      </c>
      <c r="E8" s="46">
        <v>3</v>
      </c>
      <c r="F8" s="46">
        <v>8</v>
      </c>
      <c r="G8" s="51">
        <f t="shared" si="0"/>
        <v>5</v>
      </c>
      <c r="H8" s="45">
        <f t="shared" si="1"/>
        <v>0.5</v>
      </c>
      <c r="I8" s="45" t="s">
        <v>99</v>
      </c>
      <c r="J8" s="45" t="s">
        <v>68</v>
      </c>
      <c r="K8" s="45" t="s">
        <v>84</v>
      </c>
      <c r="N8" s="53" t="s">
        <v>100</v>
      </c>
    </row>
    <row r="9" s="45" customFormat="1" spans="1:11">
      <c r="A9" s="49" t="s">
        <v>81</v>
      </c>
      <c r="B9" s="50">
        <v>1008</v>
      </c>
      <c r="C9" s="45">
        <v>2877</v>
      </c>
      <c r="D9" s="45" t="s">
        <v>86</v>
      </c>
      <c r="E9" s="46">
        <v>11.4</v>
      </c>
      <c r="F9" s="46">
        <v>16.3</v>
      </c>
      <c r="G9" s="51">
        <f t="shared" si="0"/>
        <v>4.9</v>
      </c>
      <c r="H9" s="45">
        <f t="shared" si="1"/>
        <v>0.49</v>
      </c>
      <c r="I9" s="45" t="s">
        <v>91</v>
      </c>
      <c r="J9" s="45" t="s">
        <v>69</v>
      </c>
      <c r="K9" s="45" t="s">
        <v>84</v>
      </c>
    </row>
    <row r="10" s="45" customFormat="1" spans="1:11">
      <c r="A10" s="49" t="s">
        <v>81</v>
      </c>
      <c r="B10" s="50">
        <v>1009</v>
      </c>
      <c r="C10" s="45">
        <v>1109</v>
      </c>
      <c r="D10" s="45" t="s">
        <v>96</v>
      </c>
      <c r="E10" s="46">
        <v>3</v>
      </c>
      <c r="F10" s="46">
        <v>8</v>
      </c>
      <c r="G10" s="51">
        <f t="shared" si="0"/>
        <v>5</v>
      </c>
      <c r="H10" s="45">
        <f t="shared" si="1"/>
        <v>0.5</v>
      </c>
      <c r="I10" s="45" t="s">
        <v>91</v>
      </c>
      <c r="J10" s="45" t="s">
        <v>69</v>
      </c>
      <c r="K10" s="45" t="s">
        <v>92</v>
      </c>
    </row>
    <row r="11" s="45" customFormat="1" spans="1:11">
      <c r="A11" s="49" t="s">
        <v>81</v>
      </c>
      <c r="B11" s="50">
        <v>1010</v>
      </c>
      <c r="C11" s="45">
        <v>2877</v>
      </c>
      <c r="D11" s="45" t="s">
        <v>86</v>
      </c>
      <c r="E11" s="46">
        <v>11.4</v>
      </c>
      <c r="F11" s="46">
        <v>16.3</v>
      </c>
      <c r="G11" s="51">
        <f t="shared" si="0"/>
        <v>4.9</v>
      </c>
      <c r="H11" s="45">
        <f t="shared" si="1"/>
        <v>0.49</v>
      </c>
      <c r="I11" s="45" t="s">
        <v>87</v>
      </c>
      <c r="J11" s="45" t="s">
        <v>67</v>
      </c>
      <c r="K11" s="45" t="s">
        <v>101</v>
      </c>
    </row>
    <row r="12" s="45" customFormat="1" spans="1:11">
      <c r="A12" s="49" t="s">
        <v>81</v>
      </c>
      <c r="B12" s="50">
        <v>1011</v>
      </c>
      <c r="C12" s="45">
        <v>2877</v>
      </c>
      <c r="D12" s="45" t="s">
        <v>86</v>
      </c>
      <c r="E12" s="46">
        <v>11.4</v>
      </c>
      <c r="F12" s="46">
        <v>16.3</v>
      </c>
      <c r="G12" s="51">
        <f t="shared" si="0"/>
        <v>4.9</v>
      </c>
      <c r="H12" s="45">
        <f t="shared" si="1"/>
        <v>0.49</v>
      </c>
      <c r="I12" s="45" t="s">
        <v>87</v>
      </c>
      <c r="J12" s="45" t="s">
        <v>67</v>
      </c>
      <c r="K12" s="45" t="s">
        <v>92</v>
      </c>
    </row>
    <row r="13" s="45" customFormat="1" spans="1:11">
      <c r="A13" s="49" t="s">
        <v>81</v>
      </c>
      <c r="B13" s="50">
        <v>1012</v>
      </c>
      <c r="C13" s="45">
        <v>4421</v>
      </c>
      <c r="D13" s="45" t="s">
        <v>102</v>
      </c>
      <c r="E13" s="46">
        <v>45</v>
      </c>
      <c r="F13" s="46">
        <v>87</v>
      </c>
      <c r="G13" s="51">
        <f t="shared" si="0"/>
        <v>42</v>
      </c>
      <c r="H13" s="45">
        <f t="shared" si="1"/>
        <v>8.4</v>
      </c>
      <c r="I13" s="45" t="s">
        <v>91</v>
      </c>
      <c r="J13" s="45" t="s">
        <v>69</v>
      </c>
      <c r="K13" s="45" t="s">
        <v>84</v>
      </c>
    </row>
    <row r="14" s="45" customFormat="1" spans="1:11">
      <c r="A14" s="49" t="s">
        <v>81</v>
      </c>
      <c r="B14" s="50">
        <v>1013</v>
      </c>
      <c r="C14" s="45">
        <v>9212</v>
      </c>
      <c r="D14" s="45" t="s">
        <v>103</v>
      </c>
      <c r="E14" s="46">
        <v>4</v>
      </c>
      <c r="F14" s="46">
        <v>7</v>
      </c>
      <c r="G14" s="51">
        <f t="shared" si="0"/>
        <v>3</v>
      </c>
      <c r="H14" s="45">
        <f t="shared" si="1"/>
        <v>0.3</v>
      </c>
      <c r="I14" s="45" t="s">
        <v>99</v>
      </c>
      <c r="J14" s="45" t="s">
        <v>68</v>
      </c>
      <c r="K14" s="45" t="s">
        <v>101</v>
      </c>
    </row>
    <row r="15" s="45" customFormat="1" spans="1:11">
      <c r="A15" s="49" t="s">
        <v>81</v>
      </c>
      <c r="B15" s="50">
        <v>1014</v>
      </c>
      <c r="C15" s="45">
        <v>8722</v>
      </c>
      <c r="D15" s="45" t="s">
        <v>94</v>
      </c>
      <c r="E15" s="46">
        <v>344</v>
      </c>
      <c r="F15" s="46">
        <v>502</v>
      </c>
      <c r="G15" s="51">
        <f t="shared" si="0"/>
        <v>158</v>
      </c>
      <c r="H15" s="45">
        <f t="shared" si="1"/>
        <v>31.6</v>
      </c>
      <c r="I15" s="45" t="s">
        <v>83</v>
      </c>
      <c r="J15" s="45" t="s">
        <v>66</v>
      </c>
      <c r="K15" s="45" t="s">
        <v>88</v>
      </c>
    </row>
    <row r="16" s="45" customFormat="1" spans="1:11">
      <c r="A16" s="49" t="s">
        <v>81</v>
      </c>
      <c r="B16" s="50">
        <v>1015</v>
      </c>
      <c r="C16" s="45">
        <v>2877</v>
      </c>
      <c r="D16" s="45" t="s">
        <v>86</v>
      </c>
      <c r="E16" s="46">
        <v>11.4</v>
      </c>
      <c r="F16" s="46">
        <v>16.3</v>
      </c>
      <c r="G16" s="51">
        <f t="shared" si="0"/>
        <v>4.9</v>
      </c>
      <c r="H16" s="45">
        <f t="shared" si="1"/>
        <v>0.49</v>
      </c>
      <c r="I16" s="45" t="s">
        <v>99</v>
      </c>
      <c r="J16" s="45" t="s">
        <v>68</v>
      </c>
      <c r="K16" s="45" t="s">
        <v>92</v>
      </c>
    </row>
    <row r="17" s="45" customFormat="1" spans="1:11">
      <c r="A17" s="49" t="s">
        <v>81</v>
      </c>
      <c r="B17" s="50">
        <v>1016</v>
      </c>
      <c r="C17" s="45">
        <v>2499</v>
      </c>
      <c r="D17" s="45" t="s">
        <v>90</v>
      </c>
      <c r="E17" s="46">
        <v>6.2</v>
      </c>
      <c r="F17" s="46">
        <v>9.2</v>
      </c>
      <c r="G17" s="51">
        <f t="shared" si="0"/>
        <v>3</v>
      </c>
      <c r="H17" s="45">
        <f t="shared" si="1"/>
        <v>0.3</v>
      </c>
      <c r="I17" s="45" t="s">
        <v>91</v>
      </c>
      <c r="J17" s="45" t="s">
        <v>69</v>
      </c>
      <c r="K17" s="45" t="s">
        <v>88</v>
      </c>
    </row>
    <row r="18" s="45" customFormat="1" spans="1:11">
      <c r="A18" s="49" t="s">
        <v>104</v>
      </c>
      <c r="B18" s="50">
        <v>1017</v>
      </c>
      <c r="C18" s="45">
        <v>2242</v>
      </c>
      <c r="D18" s="45" t="s">
        <v>105</v>
      </c>
      <c r="E18" s="46">
        <v>60</v>
      </c>
      <c r="F18" s="46">
        <v>124</v>
      </c>
      <c r="G18" s="51">
        <f t="shared" si="0"/>
        <v>64</v>
      </c>
      <c r="H18" s="45">
        <f t="shared" si="1"/>
        <v>12.8</v>
      </c>
      <c r="I18" s="45" t="s">
        <v>87</v>
      </c>
      <c r="J18" s="45" t="s">
        <v>67</v>
      </c>
      <c r="K18" s="45" t="s">
        <v>84</v>
      </c>
    </row>
    <row r="19" s="45" customFormat="1" spans="1:11">
      <c r="A19" s="49" t="s">
        <v>104</v>
      </c>
      <c r="B19" s="50">
        <v>1018</v>
      </c>
      <c r="C19" s="45">
        <v>1109</v>
      </c>
      <c r="D19" s="45" t="s">
        <v>96</v>
      </c>
      <c r="E19" s="46">
        <v>3</v>
      </c>
      <c r="F19" s="46">
        <v>8</v>
      </c>
      <c r="G19" s="51">
        <f t="shared" si="0"/>
        <v>5</v>
      </c>
      <c r="H19" s="45">
        <f t="shared" si="1"/>
        <v>0.5</v>
      </c>
      <c r="I19" s="45" t="s">
        <v>91</v>
      </c>
      <c r="J19" s="45" t="s">
        <v>69</v>
      </c>
      <c r="K19" s="45" t="s">
        <v>88</v>
      </c>
    </row>
    <row r="20" s="45" customFormat="1" spans="1:11">
      <c r="A20" s="49" t="s">
        <v>104</v>
      </c>
      <c r="B20" s="50">
        <v>1019</v>
      </c>
      <c r="C20" s="45">
        <v>2499</v>
      </c>
      <c r="D20" s="45" t="s">
        <v>90</v>
      </c>
      <c r="E20" s="46">
        <v>6.2</v>
      </c>
      <c r="F20" s="46">
        <v>9.2</v>
      </c>
      <c r="G20" s="51">
        <f t="shared" si="0"/>
        <v>3</v>
      </c>
      <c r="H20" s="45">
        <f t="shared" si="1"/>
        <v>0.3</v>
      </c>
      <c r="I20" s="45" t="s">
        <v>91</v>
      </c>
      <c r="J20" s="45" t="s">
        <v>69</v>
      </c>
      <c r="K20" s="45" t="s">
        <v>101</v>
      </c>
    </row>
    <row r="21" s="45" customFormat="1" spans="1:11">
      <c r="A21" s="49" t="s">
        <v>104</v>
      </c>
      <c r="B21" s="50">
        <v>1020</v>
      </c>
      <c r="C21" s="45">
        <v>2499</v>
      </c>
      <c r="D21" s="45" t="s">
        <v>90</v>
      </c>
      <c r="E21" s="46">
        <v>6.2</v>
      </c>
      <c r="F21" s="46">
        <v>9.2</v>
      </c>
      <c r="G21" s="51">
        <f t="shared" si="0"/>
        <v>3</v>
      </c>
      <c r="H21" s="45">
        <f t="shared" si="1"/>
        <v>0.3</v>
      </c>
      <c r="I21" s="45" t="s">
        <v>91</v>
      </c>
      <c r="J21" s="45" t="s">
        <v>69</v>
      </c>
      <c r="K21" s="45" t="s">
        <v>106</v>
      </c>
    </row>
    <row r="22" s="45" customFormat="1" spans="1:11">
      <c r="A22" s="49" t="s">
        <v>104</v>
      </c>
      <c r="B22" s="50">
        <v>1021</v>
      </c>
      <c r="C22" s="45">
        <v>1109</v>
      </c>
      <c r="D22" s="45" t="s">
        <v>96</v>
      </c>
      <c r="E22" s="46">
        <v>3</v>
      </c>
      <c r="F22" s="46">
        <v>8</v>
      </c>
      <c r="G22" s="51">
        <f t="shared" si="0"/>
        <v>5</v>
      </c>
      <c r="H22" s="45">
        <f t="shared" si="1"/>
        <v>0.5</v>
      </c>
      <c r="I22" s="45" t="s">
        <v>87</v>
      </c>
      <c r="J22" s="45" t="s">
        <v>67</v>
      </c>
      <c r="K22" s="45" t="s">
        <v>101</v>
      </c>
    </row>
    <row r="23" s="45" customFormat="1" spans="1:11">
      <c r="A23" s="49" t="s">
        <v>104</v>
      </c>
      <c r="B23" s="50">
        <v>1022</v>
      </c>
      <c r="C23" s="45">
        <v>2877</v>
      </c>
      <c r="D23" s="45" t="s">
        <v>86</v>
      </c>
      <c r="E23" s="46">
        <v>11.4</v>
      </c>
      <c r="F23" s="46">
        <v>16.3</v>
      </c>
      <c r="G23" s="51">
        <f t="shared" si="0"/>
        <v>4.9</v>
      </c>
      <c r="H23" s="45">
        <f t="shared" si="1"/>
        <v>0.49</v>
      </c>
      <c r="I23" s="45" t="s">
        <v>91</v>
      </c>
      <c r="J23" s="45" t="s">
        <v>69</v>
      </c>
      <c r="K23" s="45" t="s">
        <v>107</v>
      </c>
    </row>
    <row r="24" s="45" customFormat="1" spans="1:11">
      <c r="A24" s="49" t="s">
        <v>104</v>
      </c>
      <c r="B24" s="50">
        <v>1023</v>
      </c>
      <c r="C24" s="45">
        <v>1109</v>
      </c>
      <c r="D24" s="45" t="s">
        <v>96</v>
      </c>
      <c r="E24" s="46">
        <v>3</v>
      </c>
      <c r="F24" s="46">
        <v>8</v>
      </c>
      <c r="G24" s="51">
        <f t="shared" si="0"/>
        <v>5</v>
      </c>
      <c r="H24" s="45">
        <f t="shared" si="1"/>
        <v>0.5</v>
      </c>
      <c r="I24" s="45" t="s">
        <v>99</v>
      </c>
      <c r="J24" s="45" t="s">
        <v>68</v>
      </c>
      <c r="K24" s="45" t="s">
        <v>84</v>
      </c>
    </row>
    <row r="25" s="45" customFormat="1" spans="1:11">
      <c r="A25" s="49" t="s">
        <v>104</v>
      </c>
      <c r="B25" s="50">
        <v>1024</v>
      </c>
      <c r="C25" s="45">
        <v>9212</v>
      </c>
      <c r="D25" s="45" t="s">
        <v>103</v>
      </c>
      <c r="E25" s="46">
        <v>4</v>
      </c>
      <c r="F25" s="46">
        <v>7</v>
      </c>
      <c r="G25" s="51">
        <f t="shared" si="0"/>
        <v>3</v>
      </c>
      <c r="H25" s="45">
        <f t="shared" si="1"/>
        <v>0.3</v>
      </c>
      <c r="I25" s="45" t="s">
        <v>87</v>
      </c>
      <c r="J25" s="45" t="s">
        <v>67</v>
      </c>
      <c r="K25" s="45" t="s">
        <v>107</v>
      </c>
    </row>
    <row r="26" s="45" customFormat="1" spans="1:11">
      <c r="A26" s="49" t="s">
        <v>104</v>
      </c>
      <c r="B26" s="50">
        <v>1025</v>
      </c>
      <c r="C26" s="45">
        <v>2877</v>
      </c>
      <c r="D26" s="45" t="s">
        <v>86</v>
      </c>
      <c r="E26" s="46">
        <v>11.4</v>
      </c>
      <c r="F26" s="46">
        <v>16.3</v>
      </c>
      <c r="G26" s="51">
        <f t="shared" si="0"/>
        <v>4.9</v>
      </c>
      <c r="H26" s="45">
        <f t="shared" si="1"/>
        <v>0.49</v>
      </c>
      <c r="I26" s="45" t="s">
        <v>99</v>
      </c>
      <c r="J26" s="45" t="s">
        <v>68</v>
      </c>
      <c r="K26" s="45" t="s">
        <v>106</v>
      </c>
    </row>
    <row r="27" s="45" customFormat="1" spans="1:11">
      <c r="A27" s="49" t="s">
        <v>104</v>
      </c>
      <c r="B27" s="50">
        <v>1026</v>
      </c>
      <c r="C27" s="45">
        <v>6119</v>
      </c>
      <c r="D27" s="45" t="s">
        <v>108</v>
      </c>
      <c r="E27" s="46">
        <v>9</v>
      </c>
      <c r="F27" s="46">
        <v>14</v>
      </c>
      <c r="G27" s="51">
        <f t="shared" si="0"/>
        <v>5</v>
      </c>
      <c r="H27" s="45">
        <f t="shared" si="1"/>
        <v>0.5</v>
      </c>
      <c r="I27" s="45" t="s">
        <v>99</v>
      </c>
      <c r="J27" s="45" t="s">
        <v>68</v>
      </c>
      <c r="K27" s="45" t="s">
        <v>84</v>
      </c>
    </row>
    <row r="28" s="45" customFormat="1" spans="1:11">
      <c r="A28" s="49" t="s">
        <v>104</v>
      </c>
      <c r="B28" s="50">
        <v>1027</v>
      </c>
      <c r="C28" s="45">
        <v>6119</v>
      </c>
      <c r="D28" s="45" t="s">
        <v>108</v>
      </c>
      <c r="E28" s="46">
        <v>9</v>
      </c>
      <c r="F28" s="46">
        <v>14</v>
      </c>
      <c r="G28" s="51">
        <f t="shared" si="0"/>
        <v>5</v>
      </c>
      <c r="H28" s="45">
        <f t="shared" si="1"/>
        <v>0.5</v>
      </c>
      <c r="I28" s="45" t="s">
        <v>83</v>
      </c>
      <c r="J28" s="45" t="s">
        <v>66</v>
      </c>
      <c r="K28" s="45" t="s">
        <v>106</v>
      </c>
    </row>
    <row r="29" s="45" customFormat="1" spans="1:11">
      <c r="A29" s="49" t="s">
        <v>104</v>
      </c>
      <c r="B29" s="50">
        <v>1028</v>
      </c>
      <c r="C29" s="45">
        <v>8722</v>
      </c>
      <c r="D29" s="45" t="s">
        <v>94</v>
      </c>
      <c r="E29" s="46">
        <v>344</v>
      </c>
      <c r="F29" s="46">
        <v>502</v>
      </c>
      <c r="G29" s="51">
        <f t="shared" si="0"/>
        <v>158</v>
      </c>
      <c r="H29" s="45">
        <f t="shared" si="1"/>
        <v>31.6</v>
      </c>
      <c r="I29" s="45" t="s">
        <v>83</v>
      </c>
      <c r="J29" s="45" t="s">
        <v>66</v>
      </c>
      <c r="K29" s="45" t="s">
        <v>92</v>
      </c>
    </row>
    <row r="30" s="45" customFormat="1" spans="1:11">
      <c r="A30" s="49" t="s">
        <v>104</v>
      </c>
      <c r="B30" s="50">
        <v>1029</v>
      </c>
      <c r="C30" s="45">
        <v>2499</v>
      </c>
      <c r="D30" s="45" t="s">
        <v>90</v>
      </c>
      <c r="E30" s="46">
        <v>6.2</v>
      </c>
      <c r="F30" s="46">
        <v>9.2</v>
      </c>
      <c r="G30" s="51">
        <f t="shared" si="0"/>
        <v>3</v>
      </c>
      <c r="H30" s="45">
        <f t="shared" si="1"/>
        <v>0.3</v>
      </c>
      <c r="I30" s="45" t="s">
        <v>87</v>
      </c>
      <c r="J30" s="45" t="s">
        <v>67</v>
      </c>
      <c r="K30" s="45" t="s">
        <v>92</v>
      </c>
    </row>
    <row r="31" s="45" customFormat="1" spans="1:11">
      <c r="A31" s="49" t="s">
        <v>104</v>
      </c>
      <c r="B31" s="50">
        <v>1030</v>
      </c>
      <c r="C31" s="45">
        <v>4421</v>
      </c>
      <c r="D31" s="45" t="s">
        <v>102</v>
      </c>
      <c r="E31" s="46">
        <v>45</v>
      </c>
      <c r="F31" s="46">
        <v>87</v>
      </c>
      <c r="G31" s="51">
        <f t="shared" si="0"/>
        <v>42</v>
      </c>
      <c r="H31" s="45">
        <f t="shared" si="1"/>
        <v>8.4</v>
      </c>
      <c r="I31" s="45" t="s">
        <v>87</v>
      </c>
      <c r="J31" s="45" t="s">
        <v>67</v>
      </c>
      <c r="K31" s="45" t="s">
        <v>106</v>
      </c>
    </row>
    <row r="32" s="45" customFormat="1" spans="1:11">
      <c r="A32" s="49" t="s">
        <v>104</v>
      </c>
      <c r="B32" s="50">
        <v>1031</v>
      </c>
      <c r="C32" s="45">
        <v>1109</v>
      </c>
      <c r="D32" s="45" t="s">
        <v>96</v>
      </c>
      <c r="E32" s="46">
        <v>3</v>
      </c>
      <c r="F32" s="46">
        <v>8</v>
      </c>
      <c r="G32" s="51">
        <f t="shared" si="0"/>
        <v>5</v>
      </c>
      <c r="H32" s="45">
        <f t="shared" si="1"/>
        <v>0.5</v>
      </c>
      <c r="I32" s="45" t="s">
        <v>87</v>
      </c>
      <c r="J32" s="45" t="s">
        <v>67</v>
      </c>
      <c r="K32" s="45" t="s">
        <v>88</v>
      </c>
    </row>
    <row r="33" s="45" customFormat="1" spans="1:11">
      <c r="A33" s="49" t="s">
        <v>104</v>
      </c>
      <c r="B33" s="50">
        <v>1032</v>
      </c>
      <c r="C33" s="45">
        <v>2877</v>
      </c>
      <c r="D33" s="45" t="s">
        <v>86</v>
      </c>
      <c r="E33" s="46">
        <v>11.4</v>
      </c>
      <c r="F33" s="46">
        <v>16.3</v>
      </c>
      <c r="G33" s="51">
        <f t="shared" si="0"/>
        <v>4.9</v>
      </c>
      <c r="H33" s="45">
        <f t="shared" si="1"/>
        <v>0.49</v>
      </c>
      <c r="I33" s="45" t="s">
        <v>83</v>
      </c>
      <c r="J33" s="45" t="s">
        <v>66</v>
      </c>
      <c r="K33" s="45" t="s">
        <v>92</v>
      </c>
    </row>
    <row r="34" s="45" customFormat="1" spans="1:11">
      <c r="A34" s="49" t="s">
        <v>104</v>
      </c>
      <c r="B34" s="50">
        <v>1033</v>
      </c>
      <c r="C34" s="45">
        <v>9822</v>
      </c>
      <c r="D34" s="45" t="s">
        <v>82</v>
      </c>
      <c r="E34" s="46">
        <v>58.3</v>
      </c>
      <c r="F34" s="46">
        <v>98.4</v>
      </c>
      <c r="G34" s="51">
        <f t="shared" si="0"/>
        <v>40.1</v>
      </c>
      <c r="H34" s="45">
        <f t="shared" si="1"/>
        <v>8.02</v>
      </c>
      <c r="I34" s="45" t="s">
        <v>87</v>
      </c>
      <c r="J34" s="45" t="s">
        <v>67</v>
      </c>
      <c r="K34" s="45" t="s">
        <v>88</v>
      </c>
    </row>
    <row r="35" s="45" customFormat="1" spans="1:11">
      <c r="A35" s="49" t="s">
        <v>104</v>
      </c>
      <c r="B35" s="50">
        <v>1034</v>
      </c>
      <c r="C35" s="45">
        <v>2877</v>
      </c>
      <c r="D35" s="45" t="s">
        <v>86</v>
      </c>
      <c r="E35" s="46">
        <v>11.4</v>
      </c>
      <c r="F35" s="46">
        <v>16.3</v>
      </c>
      <c r="G35" s="51">
        <f t="shared" si="0"/>
        <v>4.9</v>
      </c>
      <c r="H35" s="45">
        <f t="shared" si="1"/>
        <v>0.49</v>
      </c>
      <c r="I35" s="45" t="s">
        <v>87</v>
      </c>
      <c r="J35" s="45" t="s">
        <v>67</v>
      </c>
      <c r="K35" s="45" t="s">
        <v>101</v>
      </c>
    </row>
    <row r="36" s="45" customFormat="1" spans="1:11">
      <c r="A36" s="49" t="s">
        <v>109</v>
      </c>
      <c r="B36" s="50">
        <v>1035</v>
      </c>
      <c r="C36" s="45">
        <v>2499</v>
      </c>
      <c r="D36" s="45" t="s">
        <v>90</v>
      </c>
      <c r="E36" s="46">
        <v>6.2</v>
      </c>
      <c r="F36" s="46">
        <v>9.2</v>
      </c>
      <c r="G36" s="51">
        <f t="shared" si="0"/>
        <v>3</v>
      </c>
      <c r="H36" s="45">
        <f t="shared" si="1"/>
        <v>0.3</v>
      </c>
      <c r="I36" s="45" t="s">
        <v>99</v>
      </c>
      <c r="J36" s="45" t="s">
        <v>68</v>
      </c>
      <c r="K36" s="45" t="s">
        <v>88</v>
      </c>
    </row>
    <row r="37" s="45" customFormat="1" spans="1:11">
      <c r="A37" s="49" t="s">
        <v>109</v>
      </c>
      <c r="B37" s="50">
        <v>1036</v>
      </c>
      <c r="C37" s="45">
        <v>2499</v>
      </c>
      <c r="D37" s="45" t="s">
        <v>90</v>
      </c>
      <c r="E37" s="46">
        <v>6.2</v>
      </c>
      <c r="F37" s="46">
        <v>9.2</v>
      </c>
      <c r="G37" s="51">
        <f t="shared" si="0"/>
        <v>3</v>
      </c>
      <c r="H37" s="45">
        <f t="shared" si="1"/>
        <v>0.3</v>
      </c>
      <c r="I37" s="45" t="s">
        <v>87</v>
      </c>
      <c r="J37" s="45" t="s">
        <v>67</v>
      </c>
      <c r="K37" s="45" t="s">
        <v>106</v>
      </c>
    </row>
    <row r="38" s="45" customFormat="1" spans="1:11">
      <c r="A38" s="49" t="s">
        <v>109</v>
      </c>
      <c r="B38" s="50">
        <v>1037</v>
      </c>
      <c r="C38" s="45">
        <v>6622</v>
      </c>
      <c r="D38" s="45" t="s">
        <v>110</v>
      </c>
      <c r="E38" s="46">
        <v>42</v>
      </c>
      <c r="F38" s="46">
        <v>77</v>
      </c>
      <c r="G38" s="51">
        <f t="shared" si="0"/>
        <v>35</v>
      </c>
      <c r="H38" s="45">
        <f t="shared" si="1"/>
        <v>7</v>
      </c>
      <c r="I38" s="45" t="s">
        <v>87</v>
      </c>
      <c r="J38" s="45" t="s">
        <v>67</v>
      </c>
      <c r="K38" s="45" t="s">
        <v>106</v>
      </c>
    </row>
    <row r="39" s="45" customFormat="1" spans="1:11">
      <c r="A39" s="49" t="s">
        <v>109</v>
      </c>
      <c r="B39" s="50">
        <v>1038</v>
      </c>
      <c r="C39" s="45">
        <v>2499</v>
      </c>
      <c r="D39" s="45" t="s">
        <v>90</v>
      </c>
      <c r="E39" s="46">
        <v>6.2</v>
      </c>
      <c r="F39" s="46">
        <v>9.2</v>
      </c>
      <c r="G39" s="51">
        <f t="shared" si="0"/>
        <v>3</v>
      </c>
      <c r="H39" s="45">
        <f t="shared" si="1"/>
        <v>0.3</v>
      </c>
      <c r="I39" s="45" t="s">
        <v>87</v>
      </c>
      <c r="J39" s="45" t="s">
        <v>67</v>
      </c>
      <c r="K39" s="45" t="s">
        <v>106</v>
      </c>
    </row>
    <row r="40" s="45" customFormat="1" spans="1:11">
      <c r="A40" s="49" t="s">
        <v>109</v>
      </c>
      <c r="B40" s="50">
        <v>1039</v>
      </c>
      <c r="C40" s="45">
        <v>2877</v>
      </c>
      <c r="D40" s="45" t="s">
        <v>86</v>
      </c>
      <c r="E40" s="46">
        <v>11.4</v>
      </c>
      <c r="F40" s="46">
        <v>16.3</v>
      </c>
      <c r="G40" s="51">
        <f t="shared" si="0"/>
        <v>4.9</v>
      </c>
      <c r="H40" s="45">
        <f t="shared" si="1"/>
        <v>0.49</v>
      </c>
      <c r="I40" s="45" t="s">
        <v>87</v>
      </c>
      <c r="J40" s="45" t="s">
        <v>67</v>
      </c>
      <c r="K40" s="45" t="s">
        <v>88</v>
      </c>
    </row>
    <row r="41" s="45" customFormat="1" spans="1:11">
      <c r="A41" s="49" t="s">
        <v>109</v>
      </c>
      <c r="B41" s="50">
        <v>1040</v>
      </c>
      <c r="C41" s="45">
        <v>1109</v>
      </c>
      <c r="D41" s="45" t="s">
        <v>96</v>
      </c>
      <c r="E41" s="46">
        <v>3</v>
      </c>
      <c r="F41" s="46">
        <v>8</v>
      </c>
      <c r="G41" s="51">
        <f t="shared" si="0"/>
        <v>5</v>
      </c>
      <c r="H41" s="45">
        <f t="shared" si="1"/>
        <v>0.5</v>
      </c>
      <c r="I41" s="45" t="s">
        <v>87</v>
      </c>
      <c r="J41" s="45" t="s">
        <v>67</v>
      </c>
      <c r="K41" s="45" t="s">
        <v>92</v>
      </c>
    </row>
    <row r="42" s="45" customFormat="1" spans="1:11">
      <c r="A42" s="49" t="s">
        <v>109</v>
      </c>
      <c r="B42" s="50">
        <v>1041</v>
      </c>
      <c r="C42" s="45">
        <v>2499</v>
      </c>
      <c r="D42" s="45" t="s">
        <v>90</v>
      </c>
      <c r="E42" s="46">
        <v>6.2</v>
      </c>
      <c r="F42" s="46">
        <v>9.2</v>
      </c>
      <c r="G42" s="51">
        <f t="shared" si="0"/>
        <v>3</v>
      </c>
      <c r="H42" s="45">
        <f t="shared" si="1"/>
        <v>0.3</v>
      </c>
      <c r="I42" s="45" t="s">
        <v>83</v>
      </c>
      <c r="J42" s="45" t="s">
        <v>66</v>
      </c>
      <c r="K42" s="45" t="s">
        <v>84</v>
      </c>
    </row>
    <row r="43" s="45" customFormat="1" spans="1:11">
      <c r="A43" s="49" t="s">
        <v>109</v>
      </c>
      <c r="B43" s="50">
        <v>1042</v>
      </c>
      <c r="C43" s="45">
        <v>8722</v>
      </c>
      <c r="D43" s="45" t="s">
        <v>94</v>
      </c>
      <c r="E43" s="46">
        <v>344</v>
      </c>
      <c r="F43" s="46">
        <v>502</v>
      </c>
      <c r="G43" s="51">
        <f t="shared" si="0"/>
        <v>158</v>
      </c>
      <c r="H43" s="45">
        <f t="shared" si="1"/>
        <v>31.6</v>
      </c>
      <c r="I43" s="45" t="s">
        <v>91</v>
      </c>
      <c r="J43" s="45" t="s">
        <v>69</v>
      </c>
      <c r="K43" s="45" t="s">
        <v>84</v>
      </c>
    </row>
    <row r="44" s="45" customFormat="1" spans="1:11">
      <c r="A44" s="49" t="s">
        <v>109</v>
      </c>
      <c r="B44" s="50">
        <v>1043</v>
      </c>
      <c r="C44" s="45">
        <v>2242</v>
      </c>
      <c r="D44" s="45" t="s">
        <v>105</v>
      </c>
      <c r="E44" s="46">
        <v>60</v>
      </c>
      <c r="F44" s="46">
        <v>124</v>
      </c>
      <c r="G44" s="51">
        <f t="shared" si="0"/>
        <v>64</v>
      </c>
      <c r="H44" s="45">
        <f t="shared" si="1"/>
        <v>12.8</v>
      </c>
      <c r="I44" s="45" t="s">
        <v>91</v>
      </c>
      <c r="J44" s="45" t="s">
        <v>69</v>
      </c>
      <c r="K44" s="45" t="s">
        <v>88</v>
      </c>
    </row>
    <row r="45" s="45" customFormat="1" spans="1:11">
      <c r="A45" s="49" t="s">
        <v>109</v>
      </c>
      <c r="B45" s="50">
        <v>1044</v>
      </c>
      <c r="C45" s="45">
        <v>2877</v>
      </c>
      <c r="D45" s="45" t="s">
        <v>86</v>
      </c>
      <c r="E45" s="46">
        <v>11.4</v>
      </c>
      <c r="F45" s="46">
        <v>16.3</v>
      </c>
      <c r="G45" s="51">
        <f t="shared" si="0"/>
        <v>4.9</v>
      </c>
      <c r="H45" s="45">
        <f t="shared" si="1"/>
        <v>0.49</v>
      </c>
      <c r="I45" s="45" t="s">
        <v>91</v>
      </c>
      <c r="J45" s="45" t="s">
        <v>69</v>
      </c>
      <c r="K45" s="45" t="s">
        <v>88</v>
      </c>
    </row>
    <row r="46" s="45" customFormat="1" spans="1:11">
      <c r="A46" s="49" t="s">
        <v>109</v>
      </c>
      <c r="B46" s="50">
        <v>1045</v>
      </c>
      <c r="C46" s="45">
        <v>8722</v>
      </c>
      <c r="D46" s="45" t="s">
        <v>94</v>
      </c>
      <c r="E46" s="46">
        <v>344</v>
      </c>
      <c r="F46" s="46">
        <v>502</v>
      </c>
      <c r="G46" s="51">
        <f t="shared" si="0"/>
        <v>158</v>
      </c>
      <c r="H46" s="45">
        <f t="shared" si="1"/>
        <v>31.6</v>
      </c>
      <c r="I46" s="45" t="s">
        <v>99</v>
      </c>
      <c r="J46" s="45" t="s">
        <v>68</v>
      </c>
      <c r="K46" s="45" t="s">
        <v>92</v>
      </c>
    </row>
    <row r="47" s="45" customFormat="1" spans="1:11">
      <c r="A47" s="49" t="s">
        <v>109</v>
      </c>
      <c r="B47" s="50">
        <v>1046</v>
      </c>
      <c r="C47" s="45">
        <v>6119</v>
      </c>
      <c r="D47" s="45" t="s">
        <v>108</v>
      </c>
      <c r="E47" s="46">
        <v>9</v>
      </c>
      <c r="F47" s="46">
        <v>14</v>
      </c>
      <c r="G47" s="51">
        <f t="shared" si="0"/>
        <v>5</v>
      </c>
      <c r="H47" s="45">
        <f t="shared" si="1"/>
        <v>0.5</v>
      </c>
      <c r="I47" s="45" t="s">
        <v>87</v>
      </c>
      <c r="J47" s="45" t="s">
        <v>67</v>
      </c>
      <c r="K47" s="45" t="s">
        <v>107</v>
      </c>
    </row>
    <row r="48" s="45" customFormat="1" spans="1:11">
      <c r="A48" s="49" t="s">
        <v>109</v>
      </c>
      <c r="B48" s="50">
        <v>1047</v>
      </c>
      <c r="C48" s="45">
        <v>6622</v>
      </c>
      <c r="D48" s="45" t="s">
        <v>110</v>
      </c>
      <c r="E48" s="46">
        <v>42</v>
      </c>
      <c r="F48" s="46">
        <v>77</v>
      </c>
      <c r="G48" s="51">
        <f t="shared" si="0"/>
        <v>35</v>
      </c>
      <c r="H48" s="45">
        <f t="shared" si="1"/>
        <v>7</v>
      </c>
      <c r="I48" s="45" t="s">
        <v>99</v>
      </c>
      <c r="J48" s="45" t="s">
        <v>68</v>
      </c>
      <c r="K48" s="45" t="s">
        <v>92</v>
      </c>
    </row>
    <row r="49" s="45" customFormat="1" spans="1:11">
      <c r="A49" s="49" t="s">
        <v>109</v>
      </c>
      <c r="B49" s="50">
        <v>1048</v>
      </c>
      <c r="C49" s="45">
        <v>8722</v>
      </c>
      <c r="D49" s="45" t="s">
        <v>94</v>
      </c>
      <c r="E49" s="46">
        <v>344</v>
      </c>
      <c r="F49" s="46">
        <v>502</v>
      </c>
      <c r="G49" s="51">
        <f t="shared" si="0"/>
        <v>158</v>
      </c>
      <c r="H49" s="45">
        <f t="shared" si="1"/>
        <v>31.6</v>
      </c>
      <c r="I49" s="45" t="s">
        <v>83</v>
      </c>
      <c r="J49" s="45" t="s">
        <v>66</v>
      </c>
      <c r="K49" s="45" t="s">
        <v>92</v>
      </c>
    </row>
    <row r="50" s="45" customFormat="1" spans="1:11">
      <c r="A50" s="49" t="s">
        <v>111</v>
      </c>
      <c r="B50" s="50">
        <v>1049</v>
      </c>
      <c r="C50" s="45">
        <v>2499</v>
      </c>
      <c r="D50" s="45" t="s">
        <v>90</v>
      </c>
      <c r="E50" s="46">
        <v>6.2</v>
      </c>
      <c r="F50" s="46">
        <v>9.2</v>
      </c>
      <c r="G50" s="51">
        <f t="shared" si="0"/>
        <v>3</v>
      </c>
      <c r="H50" s="45">
        <f t="shared" si="1"/>
        <v>0.3</v>
      </c>
      <c r="I50" s="45" t="s">
        <v>83</v>
      </c>
      <c r="J50" s="45" t="s">
        <v>66</v>
      </c>
      <c r="K50" s="45" t="s">
        <v>101</v>
      </c>
    </row>
    <row r="51" s="45" customFormat="1" spans="1:11">
      <c r="A51" s="49" t="s">
        <v>111</v>
      </c>
      <c r="B51" s="50">
        <v>1050</v>
      </c>
      <c r="C51" s="45">
        <v>2877</v>
      </c>
      <c r="D51" s="45" t="s">
        <v>86</v>
      </c>
      <c r="E51" s="46">
        <v>11.4</v>
      </c>
      <c r="F51" s="46">
        <v>16.3</v>
      </c>
      <c r="G51" s="51">
        <f t="shared" si="0"/>
        <v>4.9</v>
      </c>
      <c r="H51" s="45">
        <f t="shared" si="1"/>
        <v>0.49</v>
      </c>
      <c r="I51" s="45" t="s">
        <v>83</v>
      </c>
      <c r="J51" s="45" t="s">
        <v>66</v>
      </c>
      <c r="K51" s="45" t="s">
        <v>92</v>
      </c>
    </row>
    <row r="52" s="45" customFormat="1" spans="1:11">
      <c r="A52" s="49" t="s">
        <v>111</v>
      </c>
      <c r="B52" s="50">
        <v>1051</v>
      </c>
      <c r="C52" s="45">
        <v>6119</v>
      </c>
      <c r="D52" s="45" t="s">
        <v>108</v>
      </c>
      <c r="E52" s="46">
        <v>9</v>
      </c>
      <c r="F52" s="46">
        <v>14</v>
      </c>
      <c r="G52" s="51">
        <f t="shared" si="0"/>
        <v>5</v>
      </c>
      <c r="H52" s="45">
        <f t="shared" si="1"/>
        <v>0.5</v>
      </c>
      <c r="I52" s="45" t="s">
        <v>91</v>
      </c>
      <c r="J52" s="45" t="s">
        <v>69</v>
      </c>
      <c r="K52" s="45" t="s">
        <v>107</v>
      </c>
    </row>
    <row r="53" s="45" customFormat="1" spans="1:11">
      <c r="A53" s="49" t="s">
        <v>111</v>
      </c>
      <c r="B53" s="50">
        <v>1052</v>
      </c>
      <c r="C53" s="45">
        <v>6622</v>
      </c>
      <c r="D53" s="45" t="s">
        <v>110</v>
      </c>
      <c r="E53" s="46">
        <v>42</v>
      </c>
      <c r="F53" s="46">
        <v>77</v>
      </c>
      <c r="G53" s="51">
        <f t="shared" si="0"/>
        <v>35</v>
      </c>
      <c r="H53" s="45">
        <f t="shared" si="1"/>
        <v>7</v>
      </c>
      <c r="I53" s="45" t="s">
        <v>91</v>
      </c>
      <c r="J53" s="45" t="s">
        <v>69</v>
      </c>
      <c r="K53" s="45" t="s">
        <v>92</v>
      </c>
    </row>
    <row r="54" s="45" customFormat="1" spans="1:11">
      <c r="A54" s="49" t="s">
        <v>111</v>
      </c>
      <c r="B54" s="50">
        <v>1053</v>
      </c>
      <c r="C54" s="45">
        <v>2242</v>
      </c>
      <c r="D54" s="45" t="s">
        <v>105</v>
      </c>
      <c r="E54" s="46">
        <v>60</v>
      </c>
      <c r="F54" s="46">
        <v>124</v>
      </c>
      <c r="G54" s="51">
        <f t="shared" si="0"/>
        <v>64</v>
      </c>
      <c r="H54" s="45">
        <f t="shared" si="1"/>
        <v>12.8</v>
      </c>
      <c r="I54" s="45" t="s">
        <v>83</v>
      </c>
      <c r="J54" s="45" t="s">
        <v>66</v>
      </c>
      <c r="K54" s="45" t="s">
        <v>88</v>
      </c>
    </row>
    <row r="55" s="45" customFormat="1" spans="1:11">
      <c r="A55" s="49" t="s">
        <v>111</v>
      </c>
      <c r="B55" s="50">
        <v>1054</v>
      </c>
      <c r="C55" s="45">
        <v>4421</v>
      </c>
      <c r="D55" s="45" t="s">
        <v>102</v>
      </c>
      <c r="E55" s="46">
        <v>45</v>
      </c>
      <c r="F55" s="46">
        <v>87</v>
      </c>
      <c r="G55" s="51">
        <f t="shared" si="0"/>
        <v>42</v>
      </c>
      <c r="H55" s="45">
        <f t="shared" si="1"/>
        <v>8.4</v>
      </c>
      <c r="I55" s="45" t="s">
        <v>91</v>
      </c>
      <c r="J55" s="45" t="s">
        <v>69</v>
      </c>
      <c r="K55" s="45" t="s">
        <v>106</v>
      </c>
    </row>
    <row r="56" s="45" customFormat="1" spans="1:11">
      <c r="A56" s="49" t="s">
        <v>111</v>
      </c>
      <c r="B56" s="50">
        <v>1055</v>
      </c>
      <c r="C56" s="45">
        <v>6119</v>
      </c>
      <c r="D56" s="45" t="s">
        <v>108</v>
      </c>
      <c r="E56" s="46">
        <v>9</v>
      </c>
      <c r="F56" s="46">
        <v>14</v>
      </c>
      <c r="G56" s="51">
        <f t="shared" si="0"/>
        <v>5</v>
      </c>
      <c r="H56" s="45">
        <f t="shared" si="1"/>
        <v>0.5</v>
      </c>
      <c r="I56" s="45" t="s">
        <v>87</v>
      </c>
      <c r="J56" s="45" t="s">
        <v>67</v>
      </c>
      <c r="K56" s="45" t="s">
        <v>106</v>
      </c>
    </row>
    <row r="57" s="45" customFormat="1" spans="1:11">
      <c r="A57" s="49" t="s">
        <v>111</v>
      </c>
      <c r="B57" s="50">
        <v>1056</v>
      </c>
      <c r="C57" s="45">
        <v>1109</v>
      </c>
      <c r="D57" s="45" t="s">
        <v>96</v>
      </c>
      <c r="E57" s="46">
        <v>3</v>
      </c>
      <c r="F57" s="46">
        <v>8</v>
      </c>
      <c r="G57" s="51">
        <f t="shared" si="0"/>
        <v>5</v>
      </c>
      <c r="H57" s="45">
        <f t="shared" si="1"/>
        <v>0.5</v>
      </c>
      <c r="I57" s="45" t="s">
        <v>91</v>
      </c>
      <c r="J57" s="45" t="s">
        <v>69</v>
      </c>
      <c r="K57" s="45" t="s">
        <v>88</v>
      </c>
    </row>
    <row r="58" s="45" customFormat="1" spans="1:11">
      <c r="A58" s="49" t="s">
        <v>111</v>
      </c>
      <c r="B58" s="50">
        <v>1057</v>
      </c>
      <c r="C58" s="45">
        <v>2499</v>
      </c>
      <c r="D58" s="45" t="s">
        <v>90</v>
      </c>
      <c r="E58" s="46">
        <v>6.2</v>
      </c>
      <c r="F58" s="46">
        <v>9.2</v>
      </c>
      <c r="G58" s="51">
        <f t="shared" si="0"/>
        <v>3</v>
      </c>
      <c r="H58" s="45">
        <f t="shared" si="1"/>
        <v>0.3</v>
      </c>
      <c r="I58" s="45" t="s">
        <v>87</v>
      </c>
      <c r="J58" s="45" t="s">
        <v>67</v>
      </c>
      <c r="K58" s="45" t="s">
        <v>88</v>
      </c>
    </row>
    <row r="59" s="45" customFormat="1" spans="1:11">
      <c r="A59" s="49" t="s">
        <v>111</v>
      </c>
      <c r="B59" s="50">
        <v>1058</v>
      </c>
      <c r="C59" s="45">
        <v>6119</v>
      </c>
      <c r="D59" s="45" t="s">
        <v>108</v>
      </c>
      <c r="E59" s="46">
        <v>9</v>
      </c>
      <c r="F59" s="46">
        <v>14</v>
      </c>
      <c r="G59" s="51">
        <f t="shared" si="0"/>
        <v>5</v>
      </c>
      <c r="H59" s="45">
        <f t="shared" si="1"/>
        <v>0.5</v>
      </c>
      <c r="I59" s="45" t="s">
        <v>99</v>
      </c>
      <c r="J59" s="45" t="s">
        <v>68</v>
      </c>
      <c r="K59" s="45" t="s">
        <v>92</v>
      </c>
    </row>
    <row r="60" s="45" customFormat="1" spans="1:11">
      <c r="A60" s="49" t="s">
        <v>111</v>
      </c>
      <c r="B60" s="50">
        <v>1059</v>
      </c>
      <c r="C60" s="45">
        <v>2242</v>
      </c>
      <c r="D60" s="45" t="s">
        <v>105</v>
      </c>
      <c r="E60" s="46">
        <v>60</v>
      </c>
      <c r="F60" s="46">
        <v>124</v>
      </c>
      <c r="G60" s="51">
        <f t="shared" si="0"/>
        <v>64</v>
      </c>
      <c r="H60" s="45">
        <f t="shared" si="1"/>
        <v>12.8</v>
      </c>
      <c r="I60" s="45" t="s">
        <v>91</v>
      </c>
      <c r="J60" s="45" t="s">
        <v>69</v>
      </c>
      <c r="K60" s="45" t="s">
        <v>92</v>
      </c>
    </row>
    <row r="61" s="45" customFormat="1" spans="1:11">
      <c r="A61" s="49" t="s">
        <v>111</v>
      </c>
      <c r="B61" s="50">
        <v>1060</v>
      </c>
      <c r="C61" s="45">
        <v>6119</v>
      </c>
      <c r="D61" s="45" t="s">
        <v>108</v>
      </c>
      <c r="E61" s="46">
        <v>9</v>
      </c>
      <c r="F61" s="46">
        <v>14</v>
      </c>
      <c r="G61" s="51">
        <f t="shared" si="0"/>
        <v>5</v>
      </c>
      <c r="H61" s="45">
        <f t="shared" si="1"/>
        <v>0.5</v>
      </c>
      <c r="I61" s="45" t="s">
        <v>91</v>
      </c>
      <c r="J61" s="45" t="s">
        <v>69</v>
      </c>
      <c r="K61" s="45" t="s">
        <v>106</v>
      </c>
    </row>
    <row r="62" s="45" customFormat="1" spans="1:11">
      <c r="A62" s="49" t="s">
        <v>112</v>
      </c>
      <c r="B62" s="50">
        <v>1061</v>
      </c>
      <c r="C62" s="45">
        <v>1109</v>
      </c>
      <c r="D62" s="45" t="s">
        <v>96</v>
      </c>
      <c r="E62" s="46">
        <v>3</v>
      </c>
      <c r="F62" s="46">
        <v>8</v>
      </c>
      <c r="G62" s="51">
        <f t="shared" si="0"/>
        <v>5</v>
      </c>
      <c r="H62" s="45">
        <f t="shared" si="1"/>
        <v>0.5</v>
      </c>
      <c r="I62" s="45" t="s">
        <v>91</v>
      </c>
      <c r="J62" s="45" t="s">
        <v>69</v>
      </c>
      <c r="K62" s="45" t="s">
        <v>106</v>
      </c>
    </row>
    <row r="63" s="45" customFormat="1" spans="1:11">
      <c r="A63" s="49" t="s">
        <v>112</v>
      </c>
      <c r="B63" s="50">
        <v>1062</v>
      </c>
      <c r="C63" s="45">
        <v>2499</v>
      </c>
      <c r="D63" s="45" t="s">
        <v>90</v>
      </c>
      <c r="E63" s="46">
        <v>6.2</v>
      </c>
      <c r="F63" s="46">
        <v>9.2</v>
      </c>
      <c r="G63" s="51">
        <f t="shared" si="0"/>
        <v>3</v>
      </c>
      <c r="H63" s="45">
        <f t="shared" si="1"/>
        <v>0.3</v>
      </c>
      <c r="I63" s="45" t="s">
        <v>83</v>
      </c>
      <c r="J63" s="45" t="s">
        <v>66</v>
      </c>
      <c r="K63" s="45" t="s">
        <v>92</v>
      </c>
    </row>
    <row r="64" s="45" customFormat="1" spans="1:11">
      <c r="A64" s="49" t="s">
        <v>112</v>
      </c>
      <c r="B64" s="50">
        <v>1063</v>
      </c>
      <c r="C64" s="45">
        <v>1109</v>
      </c>
      <c r="D64" s="45" t="s">
        <v>96</v>
      </c>
      <c r="E64" s="46">
        <v>3</v>
      </c>
      <c r="F64" s="46">
        <v>8</v>
      </c>
      <c r="G64" s="51">
        <f t="shared" si="0"/>
        <v>5</v>
      </c>
      <c r="H64" s="45">
        <f t="shared" si="1"/>
        <v>0.5</v>
      </c>
      <c r="I64" s="45" t="s">
        <v>91</v>
      </c>
      <c r="J64" s="45" t="s">
        <v>69</v>
      </c>
      <c r="K64" s="45" t="s">
        <v>88</v>
      </c>
    </row>
    <row r="65" s="45" customFormat="1" spans="1:11">
      <c r="A65" s="49" t="s">
        <v>112</v>
      </c>
      <c r="B65" s="50">
        <v>1064</v>
      </c>
      <c r="C65" s="45">
        <v>2499</v>
      </c>
      <c r="D65" s="45" t="s">
        <v>90</v>
      </c>
      <c r="E65" s="46">
        <v>6.2</v>
      </c>
      <c r="F65" s="46">
        <v>9.2</v>
      </c>
      <c r="G65" s="51">
        <f t="shared" si="0"/>
        <v>3</v>
      </c>
      <c r="H65" s="45">
        <f t="shared" si="1"/>
        <v>0.3</v>
      </c>
      <c r="I65" s="45" t="s">
        <v>99</v>
      </c>
      <c r="J65" s="45" t="s">
        <v>68</v>
      </c>
      <c r="K65" s="45" t="s">
        <v>92</v>
      </c>
    </row>
    <row r="66" s="45" customFormat="1" spans="1:11">
      <c r="A66" s="49" t="s">
        <v>112</v>
      </c>
      <c r="B66" s="50">
        <v>1065</v>
      </c>
      <c r="C66" s="45">
        <v>2499</v>
      </c>
      <c r="D66" s="45" t="s">
        <v>90</v>
      </c>
      <c r="E66" s="46">
        <v>6.2</v>
      </c>
      <c r="F66" s="46">
        <v>9.2</v>
      </c>
      <c r="G66" s="51">
        <f t="shared" ref="G66:G129" si="2">F66-E66</f>
        <v>3</v>
      </c>
      <c r="H66" s="45">
        <f t="shared" ref="H66:H129" si="3">IF(F66&gt;50,G66*0.2,G66*0.1)</f>
        <v>0.3</v>
      </c>
      <c r="I66" s="45" t="s">
        <v>91</v>
      </c>
      <c r="J66" s="45" t="s">
        <v>69</v>
      </c>
      <c r="K66" s="45" t="s">
        <v>84</v>
      </c>
    </row>
    <row r="67" s="45" customFormat="1" spans="1:11">
      <c r="A67" s="49" t="s">
        <v>112</v>
      </c>
      <c r="B67" s="50">
        <v>1066</v>
      </c>
      <c r="C67" s="45">
        <v>2877</v>
      </c>
      <c r="D67" s="45" t="s">
        <v>86</v>
      </c>
      <c r="E67" s="46">
        <v>11.4</v>
      </c>
      <c r="F67" s="46">
        <v>16.3</v>
      </c>
      <c r="G67" s="51">
        <f t="shared" si="2"/>
        <v>4.9</v>
      </c>
      <c r="H67" s="45">
        <f t="shared" si="3"/>
        <v>0.49</v>
      </c>
      <c r="I67" s="45" t="s">
        <v>91</v>
      </c>
      <c r="J67" s="45" t="s">
        <v>69</v>
      </c>
      <c r="K67" s="45" t="s">
        <v>106</v>
      </c>
    </row>
    <row r="68" s="45" customFormat="1" spans="1:11">
      <c r="A68" s="49" t="s">
        <v>112</v>
      </c>
      <c r="B68" s="50">
        <v>1067</v>
      </c>
      <c r="C68" s="45">
        <v>2877</v>
      </c>
      <c r="D68" s="45" t="s">
        <v>86</v>
      </c>
      <c r="E68" s="46">
        <v>11.4</v>
      </c>
      <c r="F68" s="46">
        <v>16.3</v>
      </c>
      <c r="G68" s="51">
        <f t="shared" si="2"/>
        <v>4.9</v>
      </c>
      <c r="H68" s="45">
        <f t="shared" si="3"/>
        <v>0.49</v>
      </c>
      <c r="I68" s="45" t="s">
        <v>91</v>
      </c>
      <c r="J68" s="45" t="s">
        <v>69</v>
      </c>
      <c r="K68" s="45" t="s">
        <v>107</v>
      </c>
    </row>
    <row r="69" s="45" customFormat="1" spans="1:11">
      <c r="A69" s="49" t="s">
        <v>112</v>
      </c>
      <c r="B69" s="50">
        <v>1068</v>
      </c>
      <c r="C69" s="45">
        <v>6119</v>
      </c>
      <c r="D69" s="45" t="s">
        <v>108</v>
      </c>
      <c r="E69" s="46">
        <v>9</v>
      </c>
      <c r="F69" s="46">
        <v>14</v>
      </c>
      <c r="G69" s="51">
        <f t="shared" si="2"/>
        <v>5</v>
      </c>
      <c r="H69" s="45">
        <f t="shared" si="3"/>
        <v>0.5</v>
      </c>
      <c r="I69" s="45" t="s">
        <v>87</v>
      </c>
      <c r="J69" s="45" t="s">
        <v>67</v>
      </c>
      <c r="K69" s="45" t="s">
        <v>88</v>
      </c>
    </row>
    <row r="70" s="45" customFormat="1" spans="1:11">
      <c r="A70" s="49" t="s">
        <v>112</v>
      </c>
      <c r="B70" s="50">
        <v>1069</v>
      </c>
      <c r="C70" s="45">
        <v>1109</v>
      </c>
      <c r="D70" s="45" t="s">
        <v>96</v>
      </c>
      <c r="E70" s="46">
        <v>3</v>
      </c>
      <c r="F70" s="46">
        <v>8</v>
      </c>
      <c r="G70" s="51">
        <f t="shared" si="2"/>
        <v>5</v>
      </c>
      <c r="H70" s="45">
        <f t="shared" si="3"/>
        <v>0.5</v>
      </c>
      <c r="I70" s="45" t="s">
        <v>91</v>
      </c>
      <c r="J70" s="45" t="s">
        <v>69</v>
      </c>
      <c r="K70" s="45" t="s">
        <v>92</v>
      </c>
    </row>
    <row r="71" s="45" customFormat="1" spans="1:11">
      <c r="A71" s="49" t="s">
        <v>112</v>
      </c>
      <c r="B71" s="50">
        <v>1070</v>
      </c>
      <c r="C71" s="45">
        <v>2499</v>
      </c>
      <c r="D71" s="45" t="s">
        <v>90</v>
      </c>
      <c r="E71" s="46">
        <v>6.2</v>
      </c>
      <c r="F71" s="46">
        <v>9.2</v>
      </c>
      <c r="G71" s="51">
        <f t="shared" si="2"/>
        <v>3</v>
      </c>
      <c r="H71" s="45">
        <f t="shared" si="3"/>
        <v>0.3</v>
      </c>
      <c r="I71" s="45" t="s">
        <v>99</v>
      </c>
      <c r="J71" s="45" t="s">
        <v>68</v>
      </c>
      <c r="K71" s="45" t="s">
        <v>92</v>
      </c>
    </row>
    <row r="72" s="45" customFormat="1" spans="1:11">
      <c r="A72" s="49" t="s">
        <v>112</v>
      </c>
      <c r="B72" s="50">
        <v>1071</v>
      </c>
      <c r="C72" s="45">
        <v>1109</v>
      </c>
      <c r="D72" s="45" t="s">
        <v>96</v>
      </c>
      <c r="E72" s="46">
        <v>3</v>
      </c>
      <c r="F72" s="46">
        <v>8</v>
      </c>
      <c r="G72" s="51">
        <f t="shared" si="2"/>
        <v>5</v>
      </c>
      <c r="H72" s="45">
        <f t="shared" si="3"/>
        <v>0.5</v>
      </c>
      <c r="I72" s="45" t="s">
        <v>83</v>
      </c>
      <c r="J72" s="45" t="s">
        <v>66</v>
      </c>
      <c r="K72" s="45" t="s">
        <v>92</v>
      </c>
    </row>
    <row r="73" s="45" customFormat="1" spans="1:11">
      <c r="A73" s="49" t="s">
        <v>112</v>
      </c>
      <c r="B73" s="50">
        <v>1072</v>
      </c>
      <c r="C73" s="45">
        <v>1109</v>
      </c>
      <c r="D73" s="45" t="s">
        <v>96</v>
      </c>
      <c r="E73" s="46">
        <v>3</v>
      </c>
      <c r="F73" s="46">
        <v>8</v>
      </c>
      <c r="G73" s="51">
        <f t="shared" si="2"/>
        <v>5</v>
      </c>
      <c r="H73" s="45">
        <f t="shared" si="3"/>
        <v>0.5</v>
      </c>
      <c r="I73" s="45" t="s">
        <v>91</v>
      </c>
      <c r="J73" s="45" t="s">
        <v>69</v>
      </c>
      <c r="K73" s="45" t="s">
        <v>106</v>
      </c>
    </row>
    <row r="74" s="45" customFormat="1" spans="1:11">
      <c r="A74" s="49" t="s">
        <v>112</v>
      </c>
      <c r="B74" s="50">
        <v>1073</v>
      </c>
      <c r="C74" s="45">
        <v>6622</v>
      </c>
      <c r="D74" s="45" t="s">
        <v>110</v>
      </c>
      <c r="E74" s="46">
        <v>42</v>
      </c>
      <c r="F74" s="46">
        <v>77</v>
      </c>
      <c r="G74" s="51">
        <f t="shared" si="2"/>
        <v>35</v>
      </c>
      <c r="H74" s="45">
        <f t="shared" si="3"/>
        <v>7</v>
      </c>
      <c r="I74" s="45" t="s">
        <v>91</v>
      </c>
      <c r="J74" s="45" t="s">
        <v>69</v>
      </c>
      <c r="K74" s="45" t="s">
        <v>88</v>
      </c>
    </row>
    <row r="75" s="45" customFormat="1" spans="1:11">
      <c r="A75" s="49" t="s">
        <v>112</v>
      </c>
      <c r="B75" s="50">
        <v>1074</v>
      </c>
      <c r="C75" s="45">
        <v>2877</v>
      </c>
      <c r="D75" s="45" t="s">
        <v>86</v>
      </c>
      <c r="E75" s="46">
        <v>11.4</v>
      </c>
      <c r="F75" s="46">
        <v>16.3</v>
      </c>
      <c r="G75" s="51">
        <f t="shared" si="2"/>
        <v>4.9</v>
      </c>
      <c r="H75" s="45">
        <f t="shared" si="3"/>
        <v>0.49</v>
      </c>
      <c r="I75" s="45" t="s">
        <v>91</v>
      </c>
      <c r="J75" s="45" t="s">
        <v>69</v>
      </c>
      <c r="K75" s="45" t="s">
        <v>92</v>
      </c>
    </row>
    <row r="76" s="45" customFormat="1" spans="1:11">
      <c r="A76" s="49" t="s">
        <v>112</v>
      </c>
      <c r="B76" s="50">
        <v>1075</v>
      </c>
      <c r="C76" s="45">
        <v>1109</v>
      </c>
      <c r="D76" s="45" t="s">
        <v>96</v>
      </c>
      <c r="E76" s="46">
        <v>3</v>
      </c>
      <c r="F76" s="46">
        <v>8</v>
      </c>
      <c r="G76" s="51">
        <f t="shared" si="2"/>
        <v>5</v>
      </c>
      <c r="H76" s="45">
        <f t="shared" si="3"/>
        <v>0.5</v>
      </c>
      <c r="I76" s="45" t="s">
        <v>99</v>
      </c>
      <c r="J76" s="45" t="s">
        <v>68</v>
      </c>
      <c r="K76" s="45" t="s">
        <v>88</v>
      </c>
    </row>
    <row r="77" s="45" customFormat="1" spans="1:11">
      <c r="A77" s="49" t="s">
        <v>112</v>
      </c>
      <c r="B77" s="50">
        <v>1076</v>
      </c>
      <c r="C77" s="45">
        <v>1109</v>
      </c>
      <c r="D77" s="45" t="s">
        <v>96</v>
      </c>
      <c r="E77" s="46">
        <v>3</v>
      </c>
      <c r="F77" s="46">
        <v>8</v>
      </c>
      <c r="G77" s="51">
        <f t="shared" si="2"/>
        <v>5</v>
      </c>
      <c r="H77" s="45">
        <f t="shared" si="3"/>
        <v>0.5</v>
      </c>
      <c r="I77" s="45" t="s">
        <v>87</v>
      </c>
      <c r="J77" s="45" t="s">
        <v>67</v>
      </c>
      <c r="K77" s="45" t="s">
        <v>92</v>
      </c>
    </row>
    <row r="78" s="45" customFormat="1" spans="1:11">
      <c r="A78" s="49" t="s">
        <v>112</v>
      </c>
      <c r="B78" s="50">
        <v>1077</v>
      </c>
      <c r="C78" s="45">
        <v>9822</v>
      </c>
      <c r="D78" s="45" t="s">
        <v>82</v>
      </c>
      <c r="E78" s="46">
        <v>58.3</v>
      </c>
      <c r="F78" s="46">
        <v>98.4</v>
      </c>
      <c r="G78" s="51">
        <f t="shared" si="2"/>
        <v>40.1</v>
      </c>
      <c r="H78" s="45">
        <f t="shared" si="3"/>
        <v>8.02</v>
      </c>
      <c r="I78" s="45" t="s">
        <v>99</v>
      </c>
      <c r="J78" s="45" t="s">
        <v>68</v>
      </c>
      <c r="K78" s="45" t="s">
        <v>92</v>
      </c>
    </row>
    <row r="79" s="45" customFormat="1" spans="1:11">
      <c r="A79" s="49" t="s">
        <v>112</v>
      </c>
      <c r="B79" s="50">
        <v>1078</v>
      </c>
      <c r="C79" s="45">
        <v>2877</v>
      </c>
      <c r="D79" s="45" t="s">
        <v>86</v>
      </c>
      <c r="E79" s="46">
        <v>11.4</v>
      </c>
      <c r="F79" s="46">
        <v>16.3</v>
      </c>
      <c r="G79" s="51">
        <f t="shared" si="2"/>
        <v>4.9</v>
      </c>
      <c r="H79" s="45">
        <f t="shared" si="3"/>
        <v>0.49</v>
      </c>
      <c r="I79" s="45" t="s">
        <v>87</v>
      </c>
      <c r="J79" s="45" t="s">
        <v>67</v>
      </c>
      <c r="K79" s="45" t="s">
        <v>106</v>
      </c>
    </row>
    <row r="80" s="45" customFormat="1" spans="1:11">
      <c r="A80" s="49" t="s">
        <v>113</v>
      </c>
      <c r="B80" s="50">
        <v>1079</v>
      </c>
      <c r="C80" s="45">
        <v>2877</v>
      </c>
      <c r="D80" s="45" t="s">
        <v>86</v>
      </c>
      <c r="E80" s="46">
        <v>11.4</v>
      </c>
      <c r="F80" s="46">
        <v>16.3</v>
      </c>
      <c r="G80" s="51">
        <f t="shared" si="2"/>
        <v>4.9</v>
      </c>
      <c r="H80" s="45">
        <f t="shared" si="3"/>
        <v>0.49</v>
      </c>
      <c r="I80" s="45" t="s">
        <v>87</v>
      </c>
      <c r="J80" s="45" t="s">
        <v>67</v>
      </c>
      <c r="K80" s="45" t="s">
        <v>84</v>
      </c>
    </row>
    <row r="81" s="45" customFormat="1" spans="1:11">
      <c r="A81" s="49" t="s">
        <v>113</v>
      </c>
      <c r="B81" s="50">
        <v>1080</v>
      </c>
      <c r="C81" s="45">
        <v>4421</v>
      </c>
      <c r="D81" s="45" t="s">
        <v>102</v>
      </c>
      <c r="E81" s="46">
        <v>45</v>
      </c>
      <c r="F81" s="46">
        <v>87</v>
      </c>
      <c r="G81" s="51">
        <f t="shared" si="2"/>
        <v>42</v>
      </c>
      <c r="H81" s="45">
        <f t="shared" si="3"/>
        <v>8.4</v>
      </c>
      <c r="I81" s="45" t="s">
        <v>91</v>
      </c>
      <c r="J81" s="45" t="s">
        <v>69</v>
      </c>
      <c r="K81" s="45" t="s">
        <v>88</v>
      </c>
    </row>
    <row r="82" s="45" customFormat="1" spans="1:11">
      <c r="A82" s="49" t="s">
        <v>113</v>
      </c>
      <c r="B82" s="50">
        <v>1081</v>
      </c>
      <c r="C82" s="45">
        <v>6119</v>
      </c>
      <c r="D82" s="45" t="s">
        <v>108</v>
      </c>
      <c r="E82" s="46">
        <v>9</v>
      </c>
      <c r="F82" s="46">
        <v>14</v>
      </c>
      <c r="G82" s="51">
        <f t="shared" si="2"/>
        <v>5</v>
      </c>
      <c r="H82" s="45">
        <f t="shared" si="3"/>
        <v>0.5</v>
      </c>
      <c r="I82" s="45" t="s">
        <v>91</v>
      </c>
      <c r="J82" s="45" t="s">
        <v>69</v>
      </c>
      <c r="K82" s="45" t="s">
        <v>107</v>
      </c>
    </row>
    <row r="83" s="45" customFormat="1" spans="1:11">
      <c r="A83" s="49" t="s">
        <v>113</v>
      </c>
      <c r="B83" s="50">
        <v>1082</v>
      </c>
      <c r="C83" s="45">
        <v>1109</v>
      </c>
      <c r="D83" s="45" t="s">
        <v>96</v>
      </c>
      <c r="E83" s="46">
        <v>3</v>
      </c>
      <c r="F83" s="46">
        <v>8</v>
      </c>
      <c r="G83" s="51">
        <f t="shared" si="2"/>
        <v>5</v>
      </c>
      <c r="H83" s="45">
        <f t="shared" si="3"/>
        <v>0.5</v>
      </c>
      <c r="I83" s="45" t="s">
        <v>83</v>
      </c>
      <c r="J83" s="45" t="s">
        <v>66</v>
      </c>
      <c r="K83" s="45" t="s">
        <v>88</v>
      </c>
    </row>
    <row r="84" s="45" customFormat="1" spans="1:11">
      <c r="A84" s="49" t="s">
        <v>113</v>
      </c>
      <c r="B84" s="50">
        <v>1083</v>
      </c>
      <c r="C84" s="45">
        <v>1109</v>
      </c>
      <c r="D84" s="45" t="s">
        <v>96</v>
      </c>
      <c r="E84" s="46">
        <v>3</v>
      </c>
      <c r="F84" s="46">
        <v>8</v>
      </c>
      <c r="G84" s="51">
        <f t="shared" si="2"/>
        <v>5</v>
      </c>
      <c r="H84" s="45">
        <f t="shared" si="3"/>
        <v>0.5</v>
      </c>
      <c r="I84" s="45" t="s">
        <v>83</v>
      </c>
      <c r="J84" s="45" t="s">
        <v>66</v>
      </c>
      <c r="K84" s="45" t="s">
        <v>106</v>
      </c>
    </row>
    <row r="85" s="45" customFormat="1" spans="1:11">
      <c r="A85" s="49" t="s">
        <v>113</v>
      </c>
      <c r="B85" s="50">
        <v>1084</v>
      </c>
      <c r="C85" s="45">
        <v>6119</v>
      </c>
      <c r="D85" s="45" t="s">
        <v>108</v>
      </c>
      <c r="E85" s="46">
        <v>9</v>
      </c>
      <c r="F85" s="46">
        <v>14</v>
      </c>
      <c r="G85" s="51">
        <f t="shared" si="2"/>
        <v>5</v>
      </c>
      <c r="H85" s="45">
        <f t="shared" si="3"/>
        <v>0.5</v>
      </c>
      <c r="I85" s="45" t="s">
        <v>83</v>
      </c>
      <c r="J85" s="45" t="s">
        <v>66</v>
      </c>
      <c r="K85" s="45" t="s">
        <v>92</v>
      </c>
    </row>
    <row r="86" s="45" customFormat="1" spans="1:11">
      <c r="A86" s="49" t="s">
        <v>113</v>
      </c>
      <c r="B86" s="50">
        <v>1085</v>
      </c>
      <c r="C86" s="45">
        <v>9822</v>
      </c>
      <c r="D86" s="45" t="s">
        <v>82</v>
      </c>
      <c r="E86" s="46">
        <v>58.3</v>
      </c>
      <c r="F86" s="46">
        <v>98.4</v>
      </c>
      <c r="G86" s="51">
        <f t="shared" si="2"/>
        <v>40.1</v>
      </c>
      <c r="H86" s="45">
        <f t="shared" si="3"/>
        <v>8.02</v>
      </c>
      <c r="I86" s="45" t="s">
        <v>91</v>
      </c>
      <c r="J86" s="45" t="s">
        <v>69</v>
      </c>
      <c r="K86" s="45" t="s">
        <v>106</v>
      </c>
    </row>
    <row r="87" s="45" customFormat="1" spans="1:11">
      <c r="A87" s="49" t="s">
        <v>113</v>
      </c>
      <c r="B87" s="50">
        <v>1086</v>
      </c>
      <c r="C87" s="45">
        <v>1109</v>
      </c>
      <c r="D87" s="45" t="s">
        <v>96</v>
      </c>
      <c r="E87" s="46">
        <v>3</v>
      </c>
      <c r="F87" s="46">
        <v>8</v>
      </c>
      <c r="G87" s="51">
        <f t="shared" si="2"/>
        <v>5</v>
      </c>
      <c r="H87" s="45">
        <f t="shared" si="3"/>
        <v>0.5</v>
      </c>
      <c r="I87" s="45" t="s">
        <v>99</v>
      </c>
      <c r="J87" s="45" t="s">
        <v>68</v>
      </c>
      <c r="K87" s="45" t="s">
        <v>92</v>
      </c>
    </row>
    <row r="88" s="45" customFormat="1" spans="1:11">
      <c r="A88" s="49" t="s">
        <v>113</v>
      </c>
      <c r="B88" s="50">
        <v>1087</v>
      </c>
      <c r="C88" s="45">
        <v>2499</v>
      </c>
      <c r="D88" s="45" t="s">
        <v>90</v>
      </c>
      <c r="E88" s="46">
        <v>6.2</v>
      </c>
      <c r="F88" s="46">
        <v>9.2</v>
      </c>
      <c r="G88" s="51">
        <f t="shared" si="2"/>
        <v>3</v>
      </c>
      <c r="H88" s="45">
        <f t="shared" si="3"/>
        <v>0.3</v>
      </c>
      <c r="I88" s="45" t="s">
        <v>83</v>
      </c>
      <c r="J88" s="45" t="s">
        <v>66</v>
      </c>
      <c r="K88" s="45" t="s">
        <v>88</v>
      </c>
    </row>
    <row r="89" s="45" customFormat="1" spans="1:11">
      <c r="A89" s="49" t="s">
        <v>113</v>
      </c>
      <c r="B89" s="50">
        <v>1088</v>
      </c>
      <c r="C89" s="45">
        <v>2499</v>
      </c>
      <c r="D89" s="45" t="s">
        <v>90</v>
      </c>
      <c r="E89" s="46">
        <v>6.2</v>
      </c>
      <c r="F89" s="46">
        <v>9.2</v>
      </c>
      <c r="G89" s="51">
        <f t="shared" si="2"/>
        <v>3</v>
      </c>
      <c r="H89" s="45">
        <f t="shared" si="3"/>
        <v>0.3</v>
      </c>
      <c r="I89" s="45" t="s">
        <v>83</v>
      </c>
      <c r="J89" s="45" t="s">
        <v>66</v>
      </c>
      <c r="K89" s="45" t="s">
        <v>84</v>
      </c>
    </row>
    <row r="90" s="45" customFormat="1" spans="1:11">
      <c r="A90" s="49" t="s">
        <v>113</v>
      </c>
      <c r="B90" s="50">
        <v>1089</v>
      </c>
      <c r="C90" s="45">
        <v>6119</v>
      </c>
      <c r="D90" s="45" t="s">
        <v>108</v>
      </c>
      <c r="E90" s="46">
        <v>9</v>
      </c>
      <c r="F90" s="46">
        <v>14</v>
      </c>
      <c r="G90" s="51">
        <f t="shared" si="2"/>
        <v>5</v>
      </c>
      <c r="H90" s="45">
        <f t="shared" si="3"/>
        <v>0.5</v>
      </c>
      <c r="I90" s="45" t="s">
        <v>91</v>
      </c>
      <c r="J90" s="45" t="s">
        <v>69</v>
      </c>
      <c r="K90" s="45" t="s">
        <v>106</v>
      </c>
    </row>
    <row r="91" s="45" customFormat="1" spans="1:11">
      <c r="A91" s="49" t="s">
        <v>113</v>
      </c>
      <c r="B91" s="50">
        <v>1090</v>
      </c>
      <c r="C91" s="45">
        <v>2877</v>
      </c>
      <c r="D91" s="45" t="s">
        <v>86</v>
      </c>
      <c r="E91" s="46">
        <v>11.4</v>
      </c>
      <c r="F91" s="46">
        <v>16.3</v>
      </c>
      <c r="G91" s="51">
        <f t="shared" si="2"/>
        <v>4.9</v>
      </c>
      <c r="H91" s="45">
        <f t="shared" si="3"/>
        <v>0.49</v>
      </c>
      <c r="I91" s="45" t="s">
        <v>83</v>
      </c>
      <c r="J91" s="45" t="s">
        <v>66</v>
      </c>
      <c r="K91" s="45" t="s">
        <v>88</v>
      </c>
    </row>
    <row r="92" s="45" customFormat="1" spans="1:11">
      <c r="A92" s="49" t="s">
        <v>113</v>
      </c>
      <c r="B92" s="50">
        <v>1091</v>
      </c>
      <c r="C92" s="45">
        <v>2877</v>
      </c>
      <c r="D92" s="45" t="s">
        <v>86</v>
      </c>
      <c r="E92" s="46">
        <v>11.4</v>
      </c>
      <c r="F92" s="46">
        <v>16.3</v>
      </c>
      <c r="G92" s="51">
        <f t="shared" si="2"/>
        <v>4.9</v>
      </c>
      <c r="H92" s="45">
        <f t="shared" si="3"/>
        <v>0.49</v>
      </c>
      <c r="I92" s="45" t="s">
        <v>99</v>
      </c>
      <c r="J92" s="45" t="s">
        <v>68</v>
      </c>
      <c r="K92" s="45" t="s">
        <v>106</v>
      </c>
    </row>
    <row r="93" s="45" customFormat="1" spans="1:11">
      <c r="A93" s="49" t="s">
        <v>113</v>
      </c>
      <c r="B93" s="50">
        <v>1092</v>
      </c>
      <c r="C93" s="45">
        <v>2877</v>
      </c>
      <c r="D93" s="45" t="s">
        <v>86</v>
      </c>
      <c r="E93" s="46">
        <v>11.4</v>
      </c>
      <c r="F93" s="46">
        <v>16.3</v>
      </c>
      <c r="G93" s="51">
        <f t="shared" si="2"/>
        <v>4.9</v>
      </c>
      <c r="H93" s="45">
        <f t="shared" si="3"/>
        <v>0.49</v>
      </c>
      <c r="I93" s="45" t="s">
        <v>91</v>
      </c>
      <c r="J93" s="45" t="s">
        <v>69</v>
      </c>
      <c r="K93" s="45" t="s">
        <v>88</v>
      </c>
    </row>
    <row r="94" s="45" customFormat="1" spans="1:11">
      <c r="A94" s="49" t="s">
        <v>113</v>
      </c>
      <c r="B94" s="50">
        <v>1093</v>
      </c>
      <c r="C94" s="45">
        <v>6119</v>
      </c>
      <c r="D94" s="45" t="s">
        <v>108</v>
      </c>
      <c r="E94" s="46">
        <v>9</v>
      </c>
      <c r="F94" s="46">
        <v>14</v>
      </c>
      <c r="G94" s="51">
        <f t="shared" si="2"/>
        <v>5</v>
      </c>
      <c r="H94" s="45">
        <f t="shared" si="3"/>
        <v>0.5</v>
      </c>
      <c r="I94" s="45" t="s">
        <v>87</v>
      </c>
      <c r="J94" s="45" t="s">
        <v>67</v>
      </c>
      <c r="K94" s="45" t="s">
        <v>92</v>
      </c>
    </row>
    <row r="95" s="45" customFormat="1" spans="1:11">
      <c r="A95" s="49" t="s">
        <v>113</v>
      </c>
      <c r="B95" s="50">
        <v>1094</v>
      </c>
      <c r="C95" s="45">
        <v>6119</v>
      </c>
      <c r="D95" s="45" t="s">
        <v>108</v>
      </c>
      <c r="E95" s="46">
        <v>9</v>
      </c>
      <c r="F95" s="46">
        <v>14</v>
      </c>
      <c r="G95" s="51">
        <f t="shared" si="2"/>
        <v>5</v>
      </c>
      <c r="H95" s="45">
        <f t="shared" si="3"/>
        <v>0.5</v>
      </c>
      <c r="I95" s="45" t="s">
        <v>91</v>
      </c>
      <c r="J95" s="45" t="s">
        <v>69</v>
      </c>
      <c r="K95" s="45" t="s">
        <v>88</v>
      </c>
    </row>
    <row r="96" s="45" customFormat="1" spans="1:11">
      <c r="A96" s="49" t="s">
        <v>113</v>
      </c>
      <c r="B96" s="50">
        <v>1095</v>
      </c>
      <c r="C96" s="45">
        <v>2499</v>
      </c>
      <c r="D96" s="45" t="s">
        <v>90</v>
      </c>
      <c r="E96" s="46">
        <v>6.2</v>
      </c>
      <c r="F96" s="46">
        <v>9.2</v>
      </c>
      <c r="G96" s="51">
        <f t="shared" si="2"/>
        <v>3</v>
      </c>
      <c r="H96" s="45">
        <f t="shared" si="3"/>
        <v>0.3</v>
      </c>
      <c r="I96" s="45" t="s">
        <v>99</v>
      </c>
      <c r="J96" s="45" t="s">
        <v>68</v>
      </c>
      <c r="K96" s="45" t="s">
        <v>92</v>
      </c>
    </row>
    <row r="97" s="45" customFormat="1" spans="1:11">
      <c r="A97" s="49" t="s">
        <v>113</v>
      </c>
      <c r="B97" s="50">
        <v>1096</v>
      </c>
      <c r="C97" s="45">
        <v>6119</v>
      </c>
      <c r="D97" s="45" t="s">
        <v>108</v>
      </c>
      <c r="E97" s="46">
        <v>9</v>
      </c>
      <c r="F97" s="46">
        <v>14</v>
      </c>
      <c r="G97" s="51">
        <f t="shared" si="2"/>
        <v>5</v>
      </c>
      <c r="H97" s="45">
        <f t="shared" si="3"/>
        <v>0.5</v>
      </c>
      <c r="I97" s="45" t="s">
        <v>91</v>
      </c>
      <c r="J97" s="45" t="s">
        <v>69</v>
      </c>
      <c r="K97" s="45" t="s">
        <v>92</v>
      </c>
    </row>
    <row r="98" s="45" customFormat="1" spans="1:11">
      <c r="A98" s="49" t="s">
        <v>113</v>
      </c>
      <c r="B98" s="50">
        <v>1097</v>
      </c>
      <c r="C98" s="45">
        <v>9212</v>
      </c>
      <c r="D98" s="45" t="s">
        <v>103</v>
      </c>
      <c r="E98" s="46">
        <v>4</v>
      </c>
      <c r="F98" s="46">
        <v>7</v>
      </c>
      <c r="G98" s="51">
        <f t="shared" si="2"/>
        <v>3</v>
      </c>
      <c r="H98" s="45">
        <f t="shared" si="3"/>
        <v>0.3</v>
      </c>
      <c r="I98" s="45" t="s">
        <v>99</v>
      </c>
      <c r="J98" s="45" t="s">
        <v>68</v>
      </c>
      <c r="K98" s="45" t="s">
        <v>106</v>
      </c>
    </row>
    <row r="99" s="45" customFormat="1" spans="1:11">
      <c r="A99" s="49" t="s">
        <v>113</v>
      </c>
      <c r="B99" s="50">
        <v>1098</v>
      </c>
      <c r="C99" s="45">
        <v>2877</v>
      </c>
      <c r="D99" s="45" t="s">
        <v>86</v>
      </c>
      <c r="E99" s="46">
        <v>11.4</v>
      </c>
      <c r="F99" s="46">
        <v>16.3</v>
      </c>
      <c r="G99" s="51">
        <f t="shared" si="2"/>
        <v>4.9</v>
      </c>
      <c r="H99" s="45">
        <f t="shared" si="3"/>
        <v>0.49</v>
      </c>
      <c r="I99" s="45" t="s">
        <v>87</v>
      </c>
      <c r="J99" s="45" t="s">
        <v>67</v>
      </c>
      <c r="K99" s="45" t="s">
        <v>84</v>
      </c>
    </row>
    <row r="100" s="45" customFormat="1" spans="1:11">
      <c r="A100" s="49" t="s">
        <v>114</v>
      </c>
      <c r="B100" s="50">
        <v>1099</v>
      </c>
      <c r="C100" s="45">
        <v>2877</v>
      </c>
      <c r="D100" s="45" t="s">
        <v>86</v>
      </c>
      <c r="E100" s="46">
        <v>11.4</v>
      </c>
      <c r="F100" s="46">
        <v>16.3</v>
      </c>
      <c r="G100" s="51">
        <f t="shared" si="2"/>
        <v>4.9</v>
      </c>
      <c r="H100" s="45">
        <f t="shared" si="3"/>
        <v>0.49</v>
      </c>
      <c r="I100" s="45" t="s">
        <v>91</v>
      </c>
      <c r="J100" s="45" t="s">
        <v>69</v>
      </c>
      <c r="K100" s="45" t="s">
        <v>88</v>
      </c>
    </row>
    <row r="101" s="45" customFormat="1" spans="1:11">
      <c r="A101" s="49" t="s">
        <v>114</v>
      </c>
      <c r="B101" s="50">
        <v>1100</v>
      </c>
      <c r="C101" s="45">
        <v>6119</v>
      </c>
      <c r="D101" s="45" t="s">
        <v>108</v>
      </c>
      <c r="E101" s="46">
        <v>9</v>
      </c>
      <c r="F101" s="46">
        <v>14</v>
      </c>
      <c r="G101" s="51">
        <f t="shared" si="2"/>
        <v>5</v>
      </c>
      <c r="H101" s="45">
        <f t="shared" si="3"/>
        <v>0.5</v>
      </c>
      <c r="I101" s="45" t="s">
        <v>83</v>
      </c>
      <c r="J101" s="45" t="s">
        <v>66</v>
      </c>
      <c r="K101" s="45" t="s">
        <v>107</v>
      </c>
    </row>
    <row r="102" s="45" customFormat="1" spans="1:11">
      <c r="A102" s="49" t="s">
        <v>114</v>
      </c>
      <c r="B102" s="50">
        <v>1101</v>
      </c>
      <c r="C102" s="45">
        <v>2499</v>
      </c>
      <c r="D102" s="45" t="s">
        <v>90</v>
      </c>
      <c r="E102" s="46">
        <v>6.2</v>
      </c>
      <c r="F102" s="46">
        <v>9.2</v>
      </c>
      <c r="G102" s="51">
        <f t="shared" si="2"/>
        <v>3</v>
      </c>
      <c r="H102" s="45">
        <f t="shared" si="3"/>
        <v>0.3</v>
      </c>
      <c r="I102" s="45" t="s">
        <v>91</v>
      </c>
      <c r="J102" s="45" t="s">
        <v>69</v>
      </c>
      <c r="K102" s="45" t="s">
        <v>88</v>
      </c>
    </row>
    <row r="103" s="45" customFormat="1" spans="1:11">
      <c r="A103" s="49" t="s">
        <v>114</v>
      </c>
      <c r="B103" s="50">
        <v>1102</v>
      </c>
      <c r="C103" s="45">
        <v>2242</v>
      </c>
      <c r="D103" s="45" t="s">
        <v>105</v>
      </c>
      <c r="E103" s="46">
        <v>60</v>
      </c>
      <c r="F103" s="46">
        <v>124</v>
      </c>
      <c r="G103" s="51">
        <f t="shared" si="2"/>
        <v>64</v>
      </c>
      <c r="H103" s="45">
        <f t="shared" si="3"/>
        <v>12.8</v>
      </c>
      <c r="I103" s="45" t="s">
        <v>87</v>
      </c>
      <c r="J103" s="45" t="s">
        <v>67</v>
      </c>
      <c r="K103" s="45" t="s">
        <v>106</v>
      </c>
    </row>
    <row r="104" s="45" customFormat="1" spans="1:11">
      <c r="A104" s="49" t="s">
        <v>114</v>
      </c>
      <c r="B104" s="50">
        <v>1103</v>
      </c>
      <c r="C104" s="45">
        <v>2877</v>
      </c>
      <c r="D104" s="45" t="s">
        <v>86</v>
      </c>
      <c r="E104" s="46">
        <v>11.4</v>
      </c>
      <c r="F104" s="46">
        <v>16.3</v>
      </c>
      <c r="G104" s="51">
        <f t="shared" si="2"/>
        <v>4.9</v>
      </c>
      <c r="H104" s="45">
        <f t="shared" si="3"/>
        <v>0.49</v>
      </c>
      <c r="I104" s="45" t="s">
        <v>87</v>
      </c>
      <c r="J104" s="45" t="s">
        <v>67</v>
      </c>
      <c r="K104" s="45" t="s">
        <v>92</v>
      </c>
    </row>
    <row r="105" s="45" customFormat="1" spans="1:11">
      <c r="A105" s="49" t="s">
        <v>114</v>
      </c>
      <c r="B105" s="50">
        <v>1104</v>
      </c>
      <c r="C105" s="45">
        <v>2877</v>
      </c>
      <c r="D105" s="45" t="s">
        <v>86</v>
      </c>
      <c r="E105" s="46">
        <v>11.4</v>
      </c>
      <c r="F105" s="46">
        <v>16.3</v>
      </c>
      <c r="G105" s="51">
        <f t="shared" si="2"/>
        <v>4.9</v>
      </c>
      <c r="H105" s="45">
        <f t="shared" si="3"/>
        <v>0.49</v>
      </c>
      <c r="I105" s="45" t="s">
        <v>91</v>
      </c>
      <c r="J105" s="45" t="s">
        <v>69</v>
      </c>
      <c r="K105" s="45" t="s">
        <v>106</v>
      </c>
    </row>
    <row r="106" s="45" customFormat="1" spans="1:11">
      <c r="A106" s="49" t="s">
        <v>114</v>
      </c>
      <c r="B106" s="50">
        <v>1105</v>
      </c>
      <c r="C106" s="45">
        <v>2499</v>
      </c>
      <c r="D106" s="45" t="s">
        <v>90</v>
      </c>
      <c r="E106" s="46">
        <v>6.2</v>
      </c>
      <c r="F106" s="46">
        <v>9.2</v>
      </c>
      <c r="G106" s="51">
        <f t="shared" si="2"/>
        <v>3</v>
      </c>
      <c r="H106" s="45">
        <f t="shared" si="3"/>
        <v>0.3</v>
      </c>
      <c r="I106" s="45" t="s">
        <v>87</v>
      </c>
      <c r="J106" s="45" t="s">
        <v>67</v>
      </c>
      <c r="K106" s="45" t="s">
        <v>92</v>
      </c>
    </row>
    <row r="107" s="45" customFormat="1" spans="1:11">
      <c r="A107" s="49" t="s">
        <v>114</v>
      </c>
      <c r="B107" s="50">
        <v>1106</v>
      </c>
      <c r="C107" s="45">
        <v>9822</v>
      </c>
      <c r="D107" s="45" t="s">
        <v>82</v>
      </c>
      <c r="E107" s="46">
        <v>58.3</v>
      </c>
      <c r="F107" s="46">
        <v>98.4</v>
      </c>
      <c r="G107" s="51">
        <f t="shared" si="2"/>
        <v>40.1</v>
      </c>
      <c r="H107" s="45">
        <f t="shared" si="3"/>
        <v>8.02</v>
      </c>
      <c r="I107" s="45" t="s">
        <v>87</v>
      </c>
      <c r="J107" s="45" t="s">
        <v>67</v>
      </c>
      <c r="K107" s="45" t="s">
        <v>88</v>
      </c>
    </row>
    <row r="108" s="45" customFormat="1" spans="1:11">
      <c r="A108" s="49" t="s">
        <v>114</v>
      </c>
      <c r="B108" s="50">
        <v>1107</v>
      </c>
      <c r="C108" s="45">
        <v>1109</v>
      </c>
      <c r="D108" s="45" t="s">
        <v>96</v>
      </c>
      <c r="E108" s="46">
        <v>3</v>
      </c>
      <c r="F108" s="46">
        <v>8</v>
      </c>
      <c r="G108" s="51">
        <f t="shared" si="2"/>
        <v>5</v>
      </c>
      <c r="H108" s="45">
        <f t="shared" si="3"/>
        <v>0.5</v>
      </c>
      <c r="I108" s="45" t="s">
        <v>99</v>
      </c>
      <c r="J108" s="45" t="s">
        <v>68</v>
      </c>
      <c r="K108" s="45" t="s">
        <v>84</v>
      </c>
    </row>
    <row r="109" s="45" customFormat="1" spans="1:11">
      <c r="A109" s="49" t="s">
        <v>114</v>
      </c>
      <c r="B109" s="50">
        <v>1108</v>
      </c>
      <c r="C109" s="45">
        <v>9822</v>
      </c>
      <c r="D109" s="45" t="s">
        <v>82</v>
      </c>
      <c r="E109" s="46">
        <v>58.3</v>
      </c>
      <c r="F109" s="46">
        <v>98.4</v>
      </c>
      <c r="G109" s="51">
        <f t="shared" si="2"/>
        <v>40.1</v>
      </c>
      <c r="H109" s="45">
        <f t="shared" si="3"/>
        <v>8.02</v>
      </c>
      <c r="I109" s="45" t="s">
        <v>91</v>
      </c>
      <c r="J109" s="45" t="s">
        <v>69</v>
      </c>
      <c r="K109" s="45" t="s">
        <v>106</v>
      </c>
    </row>
    <row r="110" s="45" customFormat="1" spans="1:11">
      <c r="A110" s="49" t="s">
        <v>114</v>
      </c>
      <c r="B110" s="50">
        <v>1109</v>
      </c>
      <c r="C110" s="45">
        <v>8722</v>
      </c>
      <c r="D110" s="45" t="s">
        <v>94</v>
      </c>
      <c r="E110" s="46">
        <v>344</v>
      </c>
      <c r="F110" s="46">
        <v>502</v>
      </c>
      <c r="G110" s="51">
        <f t="shared" si="2"/>
        <v>158</v>
      </c>
      <c r="H110" s="45">
        <f t="shared" si="3"/>
        <v>31.6</v>
      </c>
      <c r="I110" s="45" t="s">
        <v>87</v>
      </c>
      <c r="J110" s="45" t="s">
        <v>67</v>
      </c>
      <c r="K110" s="45" t="s">
        <v>88</v>
      </c>
    </row>
    <row r="111" s="45" customFormat="1" spans="1:11">
      <c r="A111" s="49" t="s">
        <v>114</v>
      </c>
      <c r="B111" s="50">
        <v>1110</v>
      </c>
      <c r="C111" s="45">
        <v>8722</v>
      </c>
      <c r="D111" s="45" t="s">
        <v>94</v>
      </c>
      <c r="E111" s="46">
        <v>344</v>
      </c>
      <c r="F111" s="46">
        <v>502</v>
      </c>
      <c r="G111" s="51">
        <f t="shared" si="2"/>
        <v>158</v>
      </c>
      <c r="H111" s="45">
        <f t="shared" si="3"/>
        <v>31.6</v>
      </c>
      <c r="I111" s="45" t="s">
        <v>99</v>
      </c>
      <c r="J111" s="45" t="s">
        <v>68</v>
      </c>
      <c r="K111" s="45" t="s">
        <v>106</v>
      </c>
    </row>
    <row r="112" s="45" customFormat="1" spans="1:11">
      <c r="A112" s="49" t="s">
        <v>114</v>
      </c>
      <c r="B112" s="50">
        <v>1111</v>
      </c>
      <c r="C112" s="45">
        <v>6622</v>
      </c>
      <c r="D112" s="45" t="s">
        <v>110</v>
      </c>
      <c r="E112" s="46">
        <v>42</v>
      </c>
      <c r="F112" s="46">
        <v>77</v>
      </c>
      <c r="G112" s="51">
        <f t="shared" si="2"/>
        <v>35</v>
      </c>
      <c r="H112" s="45">
        <f t="shared" si="3"/>
        <v>7</v>
      </c>
      <c r="I112" s="45" t="s">
        <v>99</v>
      </c>
      <c r="J112" s="45" t="s">
        <v>68</v>
      </c>
      <c r="K112" s="45" t="s">
        <v>88</v>
      </c>
    </row>
    <row r="113" s="45" customFormat="1" spans="1:11">
      <c r="A113" s="49" t="s">
        <v>114</v>
      </c>
      <c r="B113" s="50">
        <v>1112</v>
      </c>
      <c r="C113" s="45">
        <v>6622</v>
      </c>
      <c r="D113" s="45" t="s">
        <v>110</v>
      </c>
      <c r="E113" s="46">
        <v>42</v>
      </c>
      <c r="F113" s="46">
        <v>77</v>
      </c>
      <c r="G113" s="51">
        <f t="shared" si="2"/>
        <v>35</v>
      </c>
      <c r="H113" s="45">
        <f t="shared" si="3"/>
        <v>7</v>
      </c>
      <c r="I113" s="45" t="s">
        <v>91</v>
      </c>
      <c r="J113" s="45" t="s">
        <v>69</v>
      </c>
      <c r="K113" s="45" t="s">
        <v>92</v>
      </c>
    </row>
    <row r="114" s="45" customFormat="1" spans="1:11">
      <c r="A114" s="49" t="s">
        <v>114</v>
      </c>
      <c r="B114" s="50">
        <v>1113</v>
      </c>
      <c r="C114" s="45">
        <v>9822</v>
      </c>
      <c r="D114" s="45" t="s">
        <v>82</v>
      </c>
      <c r="E114" s="46">
        <v>58.3</v>
      </c>
      <c r="F114" s="46">
        <v>98.4</v>
      </c>
      <c r="G114" s="51">
        <f t="shared" si="2"/>
        <v>40.1</v>
      </c>
      <c r="H114" s="45">
        <f t="shared" si="3"/>
        <v>8.02</v>
      </c>
      <c r="I114" s="45" t="s">
        <v>83</v>
      </c>
      <c r="J114" s="45" t="s">
        <v>66</v>
      </c>
      <c r="K114" s="45" t="s">
        <v>88</v>
      </c>
    </row>
    <row r="115" s="45" customFormat="1" spans="1:11">
      <c r="A115" s="49" t="s">
        <v>114</v>
      </c>
      <c r="B115" s="50">
        <v>1114</v>
      </c>
      <c r="C115" s="45">
        <v>2242</v>
      </c>
      <c r="D115" s="45" t="s">
        <v>105</v>
      </c>
      <c r="E115" s="46">
        <v>60</v>
      </c>
      <c r="F115" s="46">
        <v>124</v>
      </c>
      <c r="G115" s="51">
        <f t="shared" si="2"/>
        <v>64</v>
      </c>
      <c r="H115" s="45">
        <f t="shared" si="3"/>
        <v>12.8</v>
      </c>
      <c r="I115" s="45" t="s">
        <v>87</v>
      </c>
      <c r="J115" s="45" t="s">
        <v>67</v>
      </c>
      <c r="K115" s="45" t="s">
        <v>92</v>
      </c>
    </row>
    <row r="116" s="45" customFormat="1" spans="1:11">
      <c r="A116" s="49" t="s">
        <v>114</v>
      </c>
      <c r="B116" s="50">
        <v>1115</v>
      </c>
      <c r="C116" s="45">
        <v>8722</v>
      </c>
      <c r="D116" s="45" t="s">
        <v>94</v>
      </c>
      <c r="E116" s="46">
        <v>344</v>
      </c>
      <c r="F116" s="46">
        <v>502</v>
      </c>
      <c r="G116" s="51">
        <f t="shared" si="2"/>
        <v>158</v>
      </c>
      <c r="H116" s="45">
        <f t="shared" si="3"/>
        <v>31.6</v>
      </c>
      <c r="I116" s="45" t="s">
        <v>83</v>
      </c>
      <c r="J116" s="45" t="s">
        <v>66</v>
      </c>
      <c r="K116" s="45" t="s">
        <v>92</v>
      </c>
    </row>
    <row r="117" s="45" customFormat="1" spans="1:11">
      <c r="A117" s="49" t="s">
        <v>114</v>
      </c>
      <c r="B117" s="50">
        <v>1116</v>
      </c>
      <c r="C117" s="45">
        <v>6622</v>
      </c>
      <c r="D117" s="45" t="s">
        <v>110</v>
      </c>
      <c r="E117" s="46">
        <v>42</v>
      </c>
      <c r="F117" s="46">
        <v>77</v>
      </c>
      <c r="G117" s="51">
        <f t="shared" si="2"/>
        <v>35</v>
      </c>
      <c r="H117" s="45">
        <f t="shared" si="3"/>
        <v>7</v>
      </c>
      <c r="I117" s="45" t="s">
        <v>91</v>
      </c>
      <c r="J117" s="45" t="s">
        <v>69</v>
      </c>
      <c r="K117" s="45" t="s">
        <v>106</v>
      </c>
    </row>
    <row r="118" s="45" customFormat="1" spans="1:11">
      <c r="A118" s="49" t="s">
        <v>114</v>
      </c>
      <c r="B118" s="50">
        <v>1117</v>
      </c>
      <c r="C118" s="45">
        <v>8722</v>
      </c>
      <c r="D118" s="45" t="s">
        <v>94</v>
      </c>
      <c r="E118" s="46">
        <v>344</v>
      </c>
      <c r="F118" s="46">
        <v>502</v>
      </c>
      <c r="G118" s="51">
        <f t="shared" si="2"/>
        <v>158</v>
      </c>
      <c r="H118" s="45">
        <f t="shared" si="3"/>
        <v>31.6</v>
      </c>
      <c r="I118" s="45" t="s">
        <v>99</v>
      </c>
      <c r="J118" s="45" t="s">
        <v>68</v>
      </c>
      <c r="K118" s="45" t="s">
        <v>84</v>
      </c>
    </row>
    <row r="119" s="45" customFormat="1" spans="1:11">
      <c r="A119" s="49" t="s">
        <v>114</v>
      </c>
      <c r="B119" s="50">
        <v>1118</v>
      </c>
      <c r="C119" s="45">
        <v>9822</v>
      </c>
      <c r="D119" s="45" t="s">
        <v>82</v>
      </c>
      <c r="E119" s="46">
        <v>58.3</v>
      </c>
      <c r="F119" s="46">
        <v>98.4</v>
      </c>
      <c r="G119" s="51">
        <f t="shared" si="2"/>
        <v>40.1</v>
      </c>
      <c r="H119" s="45">
        <f t="shared" si="3"/>
        <v>8.02</v>
      </c>
      <c r="I119" s="45" t="s">
        <v>87</v>
      </c>
      <c r="J119" s="45" t="s">
        <v>67</v>
      </c>
      <c r="K119" s="45" t="s">
        <v>88</v>
      </c>
    </row>
    <row r="120" s="45" customFormat="1" spans="1:11">
      <c r="A120" s="49" t="s">
        <v>114</v>
      </c>
      <c r="B120" s="50">
        <v>1119</v>
      </c>
      <c r="C120" s="45">
        <v>2242</v>
      </c>
      <c r="D120" s="45" t="s">
        <v>105</v>
      </c>
      <c r="E120" s="46">
        <v>60</v>
      </c>
      <c r="F120" s="46">
        <v>124</v>
      </c>
      <c r="G120" s="51">
        <f t="shared" si="2"/>
        <v>64</v>
      </c>
      <c r="H120" s="45">
        <f t="shared" si="3"/>
        <v>12.8</v>
      </c>
      <c r="I120" s="45" t="s">
        <v>83</v>
      </c>
      <c r="J120" s="45" t="s">
        <v>66</v>
      </c>
      <c r="K120" s="45" t="s">
        <v>107</v>
      </c>
    </row>
    <row r="121" s="45" customFormat="1" spans="1:11">
      <c r="A121" s="49" t="s">
        <v>114</v>
      </c>
      <c r="B121" s="50">
        <v>1120</v>
      </c>
      <c r="C121" s="45">
        <v>2242</v>
      </c>
      <c r="D121" s="45" t="s">
        <v>105</v>
      </c>
      <c r="E121" s="46">
        <v>60</v>
      </c>
      <c r="F121" s="46">
        <v>124</v>
      </c>
      <c r="G121" s="51">
        <f t="shared" si="2"/>
        <v>64</v>
      </c>
      <c r="H121" s="45">
        <f t="shared" si="3"/>
        <v>12.8</v>
      </c>
      <c r="I121" s="45" t="s">
        <v>91</v>
      </c>
      <c r="J121" s="45" t="s">
        <v>69</v>
      </c>
      <c r="K121" s="45" t="s">
        <v>88</v>
      </c>
    </row>
    <row r="122" s="45" customFormat="1" spans="1:11">
      <c r="A122" s="49" t="s">
        <v>114</v>
      </c>
      <c r="B122" s="50">
        <v>1121</v>
      </c>
      <c r="C122" s="45">
        <v>4421</v>
      </c>
      <c r="D122" s="45" t="s">
        <v>102</v>
      </c>
      <c r="E122" s="46">
        <v>45</v>
      </c>
      <c r="F122" s="46">
        <v>87</v>
      </c>
      <c r="G122" s="51">
        <f t="shared" si="2"/>
        <v>42</v>
      </c>
      <c r="H122" s="45">
        <f t="shared" si="3"/>
        <v>8.4</v>
      </c>
      <c r="I122" s="45" t="s">
        <v>91</v>
      </c>
      <c r="J122" s="45" t="s">
        <v>69</v>
      </c>
      <c r="K122" s="45" t="s">
        <v>106</v>
      </c>
    </row>
    <row r="123" s="45" customFormat="1" spans="1:11">
      <c r="A123" s="49" t="s">
        <v>114</v>
      </c>
      <c r="B123" s="50">
        <v>1122</v>
      </c>
      <c r="C123" s="45">
        <v>8722</v>
      </c>
      <c r="D123" s="45" t="s">
        <v>94</v>
      </c>
      <c r="E123" s="46">
        <v>344</v>
      </c>
      <c r="F123" s="46">
        <v>502</v>
      </c>
      <c r="G123" s="51">
        <f t="shared" si="2"/>
        <v>158</v>
      </c>
      <c r="H123" s="45">
        <f t="shared" si="3"/>
        <v>31.6</v>
      </c>
      <c r="I123" s="45" t="s">
        <v>91</v>
      </c>
      <c r="J123" s="45" t="s">
        <v>69</v>
      </c>
      <c r="K123" s="45" t="s">
        <v>92</v>
      </c>
    </row>
    <row r="124" s="45" customFormat="1" spans="1:11">
      <c r="A124" s="49" t="s">
        <v>114</v>
      </c>
      <c r="B124" s="50">
        <v>1123</v>
      </c>
      <c r="C124" s="45">
        <v>9822</v>
      </c>
      <c r="D124" s="45" t="s">
        <v>82</v>
      </c>
      <c r="E124" s="46">
        <v>58.3</v>
      </c>
      <c r="F124" s="46">
        <v>98.4</v>
      </c>
      <c r="G124" s="51">
        <f t="shared" si="2"/>
        <v>40.1</v>
      </c>
      <c r="H124" s="45">
        <f t="shared" si="3"/>
        <v>8.02</v>
      </c>
      <c r="I124" s="45" t="s">
        <v>91</v>
      </c>
      <c r="J124" s="45" t="s">
        <v>69</v>
      </c>
      <c r="K124" s="45" t="s">
        <v>106</v>
      </c>
    </row>
    <row r="125" s="45" customFormat="1" spans="1:11">
      <c r="A125" s="49" t="s">
        <v>114</v>
      </c>
      <c r="B125" s="50">
        <v>1124</v>
      </c>
      <c r="C125" s="45">
        <v>4421</v>
      </c>
      <c r="D125" s="45" t="s">
        <v>102</v>
      </c>
      <c r="E125" s="46">
        <v>45</v>
      </c>
      <c r="F125" s="46">
        <v>87</v>
      </c>
      <c r="G125" s="51">
        <f t="shared" si="2"/>
        <v>42</v>
      </c>
      <c r="H125" s="45">
        <f t="shared" si="3"/>
        <v>8.4</v>
      </c>
      <c r="I125" s="45" t="s">
        <v>91</v>
      </c>
      <c r="J125" s="45" t="s">
        <v>69</v>
      </c>
      <c r="K125" s="45" t="s">
        <v>92</v>
      </c>
    </row>
    <row r="126" s="45" customFormat="1" spans="1:11">
      <c r="A126" s="49" t="s">
        <v>115</v>
      </c>
      <c r="B126" s="50">
        <v>1125</v>
      </c>
      <c r="C126" s="45">
        <v>2242</v>
      </c>
      <c r="D126" s="45" t="s">
        <v>105</v>
      </c>
      <c r="E126" s="46">
        <v>60</v>
      </c>
      <c r="F126" s="46">
        <v>124</v>
      </c>
      <c r="G126" s="51">
        <f t="shared" si="2"/>
        <v>64</v>
      </c>
      <c r="H126" s="45">
        <f t="shared" si="3"/>
        <v>12.8</v>
      </c>
      <c r="I126" s="45" t="s">
        <v>91</v>
      </c>
      <c r="J126" s="45" t="s">
        <v>69</v>
      </c>
      <c r="K126" s="45" t="s">
        <v>88</v>
      </c>
    </row>
    <row r="127" s="45" customFormat="1" spans="1:11">
      <c r="A127" s="49" t="s">
        <v>115</v>
      </c>
      <c r="B127" s="50">
        <v>1126</v>
      </c>
      <c r="C127" s="45">
        <v>9212</v>
      </c>
      <c r="D127" s="45" t="s">
        <v>103</v>
      </c>
      <c r="E127" s="46">
        <v>4</v>
      </c>
      <c r="F127" s="46">
        <v>7</v>
      </c>
      <c r="G127" s="51">
        <f t="shared" si="2"/>
        <v>3</v>
      </c>
      <c r="H127" s="45">
        <f t="shared" si="3"/>
        <v>0.3</v>
      </c>
      <c r="I127" s="45" t="s">
        <v>91</v>
      </c>
      <c r="J127" s="45" t="s">
        <v>69</v>
      </c>
      <c r="K127" s="45" t="s">
        <v>84</v>
      </c>
    </row>
    <row r="128" s="45" customFormat="1" spans="1:11">
      <c r="A128" s="49" t="s">
        <v>115</v>
      </c>
      <c r="B128" s="50">
        <v>1127</v>
      </c>
      <c r="C128" s="45">
        <v>8722</v>
      </c>
      <c r="D128" s="45" t="s">
        <v>94</v>
      </c>
      <c r="E128" s="46">
        <v>344</v>
      </c>
      <c r="F128" s="46">
        <v>502</v>
      </c>
      <c r="G128" s="51">
        <f t="shared" si="2"/>
        <v>158</v>
      </c>
      <c r="H128" s="45">
        <f t="shared" si="3"/>
        <v>31.6</v>
      </c>
      <c r="I128" s="45" t="s">
        <v>83</v>
      </c>
      <c r="J128" s="45" t="s">
        <v>66</v>
      </c>
      <c r="K128" s="45" t="s">
        <v>106</v>
      </c>
    </row>
    <row r="129" s="45" customFormat="1" spans="1:11">
      <c r="A129" s="49" t="s">
        <v>115</v>
      </c>
      <c r="B129" s="50">
        <v>1128</v>
      </c>
      <c r="C129" s="45">
        <v>6622</v>
      </c>
      <c r="D129" s="45" t="s">
        <v>110</v>
      </c>
      <c r="E129" s="46">
        <v>42</v>
      </c>
      <c r="F129" s="46">
        <v>77</v>
      </c>
      <c r="G129" s="51">
        <f t="shared" si="2"/>
        <v>35</v>
      </c>
      <c r="H129" s="45">
        <f t="shared" si="3"/>
        <v>7</v>
      </c>
      <c r="I129" s="45" t="s">
        <v>87</v>
      </c>
      <c r="J129" s="45" t="s">
        <v>67</v>
      </c>
      <c r="K129" s="45" t="s">
        <v>88</v>
      </c>
    </row>
    <row r="130" s="45" customFormat="1" spans="1:11">
      <c r="A130" s="49" t="s">
        <v>115</v>
      </c>
      <c r="B130" s="50">
        <v>1129</v>
      </c>
      <c r="C130" s="45">
        <v>9822</v>
      </c>
      <c r="D130" s="45" t="s">
        <v>82</v>
      </c>
      <c r="E130" s="46">
        <v>58.3</v>
      </c>
      <c r="F130" s="46">
        <v>98.4</v>
      </c>
      <c r="G130" s="51">
        <f t="shared" ref="G130:G172" si="4">F130-E130</f>
        <v>40.1</v>
      </c>
      <c r="H130" s="45">
        <f t="shared" ref="H130:H172" si="5">IF(F130&gt;50,G130*0.2,G130*0.1)</f>
        <v>8.02</v>
      </c>
      <c r="I130" s="45" t="s">
        <v>99</v>
      </c>
      <c r="J130" s="45" t="s">
        <v>68</v>
      </c>
      <c r="K130" s="45" t="s">
        <v>106</v>
      </c>
    </row>
    <row r="131" s="45" customFormat="1" spans="1:11">
      <c r="A131" s="49" t="s">
        <v>115</v>
      </c>
      <c r="B131" s="50">
        <v>1130</v>
      </c>
      <c r="C131" s="45">
        <v>4421</v>
      </c>
      <c r="D131" s="45" t="s">
        <v>102</v>
      </c>
      <c r="E131" s="46">
        <v>45</v>
      </c>
      <c r="F131" s="46">
        <v>87</v>
      </c>
      <c r="G131" s="51">
        <f t="shared" si="4"/>
        <v>42</v>
      </c>
      <c r="H131" s="45">
        <f t="shared" si="5"/>
        <v>8.4</v>
      </c>
      <c r="I131" s="45" t="s">
        <v>99</v>
      </c>
      <c r="J131" s="45" t="s">
        <v>68</v>
      </c>
      <c r="K131" s="45" t="s">
        <v>88</v>
      </c>
    </row>
    <row r="132" s="45" customFormat="1" spans="1:11">
      <c r="A132" s="49" t="s">
        <v>115</v>
      </c>
      <c r="B132" s="50">
        <v>1131</v>
      </c>
      <c r="C132" s="45">
        <v>9212</v>
      </c>
      <c r="D132" s="45" t="s">
        <v>103</v>
      </c>
      <c r="E132" s="46">
        <v>4</v>
      </c>
      <c r="F132" s="46">
        <v>7</v>
      </c>
      <c r="G132" s="51">
        <f t="shared" si="4"/>
        <v>3</v>
      </c>
      <c r="H132" s="45">
        <f t="shared" si="5"/>
        <v>0.3</v>
      </c>
      <c r="I132" s="45" t="s">
        <v>99</v>
      </c>
      <c r="J132" s="45" t="s">
        <v>68</v>
      </c>
      <c r="K132" s="45" t="s">
        <v>92</v>
      </c>
    </row>
    <row r="133" s="45" customFormat="1" spans="1:11">
      <c r="A133" s="49" t="s">
        <v>115</v>
      </c>
      <c r="B133" s="50">
        <v>1132</v>
      </c>
      <c r="C133" s="45">
        <v>9212</v>
      </c>
      <c r="D133" s="45" t="s">
        <v>103</v>
      </c>
      <c r="E133" s="46">
        <v>4</v>
      </c>
      <c r="F133" s="46">
        <v>7</v>
      </c>
      <c r="G133" s="51">
        <f t="shared" si="4"/>
        <v>3</v>
      </c>
      <c r="H133" s="45">
        <f t="shared" si="5"/>
        <v>0.3</v>
      </c>
      <c r="I133" s="45" t="s">
        <v>99</v>
      </c>
      <c r="J133" s="45" t="s">
        <v>68</v>
      </c>
      <c r="K133" s="45" t="s">
        <v>88</v>
      </c>
    </row>
    <row r="134" s="45" customFormat="1" spans="1:11">
      <c r="A134" s="49" t="s">
        <v>115</v>
      </c>
      <c r="B134" s="50">
        <v>1133</v>
      </c>
      <c r="C134" s="45">
        <v>9822</v>
      </c>
      <c r="D134" s="45" t="s">
        <v>82</v>
      </c>
      <c r="E134" s="46">
        <v>58.3</v>
      </c>
      <c r="F134" s="46">
        <v>98.4</v>
      </c>
      <c r="G134" s="51">
        <f t="shared" si="4"/>
        <v>40.1</v>
      </c>
      <c r="H134" s="45">
        <f t="shared" si="5"/>
        <v>8.02</v>
      </c>
      <c r="I134" s="45" t="s">
        <v>83</v>
      </c>
      <c r="J134" s="45" t="s">
        <v>66</v>
      </c>
      <c r="K134" s="45" t="s">
        <v>92</v>
      </c>
    </row>
    <row r="135" s="45" customFormat="1" spans="1:11">
      <c r="A135" s="49" t="s">
        <v>115</v>
      </c>
      <c r="B135" s="50">
        <v>1134</v>
      </c>
      <c r="C135" s="45">
        <v>9822</v>
      </c>
      <c r="D135" s="45" t="s">
        <v>82</v>
      </c>
      <c r="E135" s="46">
        <v>58.3</v>
      </c>
      <c r="F135" s="46">
        <v>98.4</v>
      </c>
      <c r="G135" s="51">
        <f t="shared" si="4"/>
        <v>40.1</v>
      </c>
      <c r="H135" s="45">
        <f t="shared" si="5"/>
        <v>8.02</v>
      </c>
      <c r="I135" s="45" t="s">
        <v>91</v>
      </c>
      <c r="J135" s="45" t="s">
        <v>69</v>
      </c>
      <c r="K135" s="45" t="s">
        <v>92</v>
      </c>
    </row>
    <row r="136" s="45" customFormat="1" spans="1:11">
      <c r="A136" s="49" t="s">
        <v>115</v>
      </c>
      <c r="B136" s="50">
        <v>1135</v>
      </c>
      <c r="C136" s="45">
        <v>8722</v>
      </c>
      <c r="D136" s="45" t="s">
        <v>94</v>
      </c>
      <c r="E136" s="46">
        <v>344</v>
      </c>
      <c r="F136" s="46">
        <v>502</v>
      </c>
      <c r="G136" s="51">
        <f t="shared" si="4"/>
        <v>158</v>
      </c>
      <c r="H136" s="45">
        <f t="shared" si="5"/>
        <v>31.6</v>
      </c>
      <c r="I136" s="45" t="s">
        <v>83</v>
      </c>
      <c r="J136" s="45" t="s">
        <v>66</v>
      </c>
      <c r="K136" s="45" t="s">
        <v>106</v>
      </c>
    </row>
    <row r="137" s="45" customFormat="1" spans="1:11">
      <c r="A137" s="49" t="s">
        <v>115</v>
      </c>
      <c r="B137" s="50">
        <v>1136</v>
      </c>
      <c r="C137" s="45">
        <v>2242</v>
      </c>
      <c r="D137" s="45" t="s">
        <v>105</v>
      </c>
      <c r="E137" s="46">
        <v>60</v>
      </c>
      <c r="F137" s="46">
        <v>124</v>
      </c>
      <c r="G137" s="51">
        <f t="shared" si="4"/>
        <v>64</v>
      </c>
      <c r="H137" s="45">
        <f t="shared" si="5"/>
        <v>12.8</v>
      </c>
      <c r="I137" s="45" t="s">
        <v>91</v>
      </c>
      <c r="J137" s="45" t="s">
        <v>69</v>
      </c>
      <c r="K137" s="45" t="s">
        <v>84</v>
      </c>
    </row>
    <row r="138" s="45" customFormat="1" spans="1:11">
      <c r="A138" s="49" t="s">
        <v>115</v>
      </c>
      <c r="B138" s="50">
        <v>1137</v>
      </c>
      <c r="C138" s="45">
        <v>9822</v>
      </c>
      <c r="D138" s="45" t="s">
        <v>82</v>
      </c>
      <c r="E138" s="46">
        <v>58.3</v>
      </c>
      <c r="F138" s="46">
        <v>98.4</v>
      </c>
      <c r="G138" s="51">
        <f t="shared" si="4"/>
        <v>40.1</v>
      </c>
      <c r="H138" s="45">
        <f t="shared" si="5"/>
        <v>8.02</v>
      </c>
      <c r="I138" s="45" t="s">
        <v>87</v>
      </c>
      <c r="J138" s="45" t="s">
        <v>67</v>
      </c>
      <c r="K138" s="45" t="s">
        <v>88</v>
      </c>
    </row>
    <row r="139" s="45" customFormat="1" spans="1:11">
      <c r="A139" s="49" t="s">
        <v>115</v>
      </c>
      <c r="B139" s="50">
        <v>1138</v>
      </c>
      <c r="C139" s="45">
        <v>8722</v>
      </c>
      <c r="D139" s="45" t="s">
        <v>94</v>
      </c>
      <c r="E139" s="46">
        <v>344</v>
      </c>
      <c r="F139" s="46">
        <v>502</v>
      </c>
      <c r="G139" s="51">
        <f t="shared" si="4"/>
        <v>158</v>
      </c>
      <c r="H139" s="45">
        <f t="shared" si="5"/>
        <v>31.6</v>
      </c>
      <c r="I139" s="45" t="s">
        <v>83</v>
      </c>
      <c r="J139" s="45" t="s">
        <v>66</v>
      </c>
      <c r="K139" s="45" t="s">
        <v>107</v>
      </c>
    </row>
    <row r="140" s="45" customFormat="1" spans="1:11">
      <c r="A140" s="49" t="s">
        <v>115</v>
      </c>
      <c r="B140" s="50">
        <v>1139</v>
      </c>
      <c r="C140" s="45">
        <v>4421</v>
      </c>
      <c r="D140" s="45" t="s">
        <v>102</v>
      </c>
      <c r="E140" s="46">
        <v>45</v>
      </c>
      <c r="F140" s="46">
        <v>87</v>
      </c>
      <c r="G140" s="51">
        <f t="shared" si="4"/>
        <v>42</v>
      </c>
      <c r="H140" s="45">
        <f t="shared" si="5"/>
        <v>8.4</v>
      </c>
      <c r="I140" s="45" t="s">
        <v>91</v>
      </c>
      <c r="J140" s="45" t="s">
        <v>69</v>
      </c>
      <c r="K140" s="45" t="s">
        <v>88</v>
      </c>
    </row>
    <row r="141" s="45" customFormat="1" spans="1:11">
      <c r="A141" s="49" t="s">
        <v>115</v>
      </c>
      <c r="B141" s="50">
        <v>1140</v>
      </c>
      <c r="C141" s="45">
        <v>4421</v>
      </c>
      <c r="D141" s="45" t="s">
        <v>102</v>
      </c>
      <c r="E141" s="46">
        <v>45</v>
      </c>
      <c r="F141" s="46">
        <v>87</v>
      </c>
      <c r="G141" s="51">
        <f t="shared" si="4"/>
        <v>42</v>
      </c>
      <c r="H141" s="45">
        <f t="shared" si="5"/>
        <v>8.4</v>
      </c>
      <c r="I141" s="45" t="s">
        <v>87</v>
      </c>
      <c r="J141" s="45" t="s">
        <v>67</v>
      </c>
      <c r="K141" s="45" t="s">
        <v>106</v>
      </c>
    </row>
    <row r="142" s="45" customFormat="1" spans="1:11">
      <c r="A142" s="49" t="s">
        <v>115</v>
      </c>
      <c r="B142" s="50">
        <v>1141</v>
      </c>
      <c r="C142" s="45">
        <v>9212</v>
      </c>
      <c r="D142" s="45" t="s">
        <v>103</v>
      </c>
      <c r="E142" s="46">
        <v>4</v>
      </c>
      <c r="F142" s="46">
        <v>7</v>
      </c>
      <c r="G142" s="51">
        <f t="shared" si="4"/>
        <v>3</v>
      </c>
      <c r="H142" s="45">
        <f t="shared" si="5"/>
        <v>0.3</v>
      </c>
      <c r="I142" s="45" t="s">
        <v>87</v>
      </c>
      <c r="J142" s="45" t="s">
        <v>67</v>
      </c>
      <c r="K142" s="45" t="s">
        <v>92</v>
      </c>
    </row>
    <row r="143" s="45" customFormat="1" spans="1:11">
      <c r="A143" s="49" t="s">
        <v>116</v>
      </c>
      <c r="B143" s="50">
        <v>1142</v>
      </c>
      <c r="C143" s="45">
        <v>2242</v>
      </c>
      <c r="D143" s="45" t="s">
        <v>105</v>
      </c>
      <c r="E143" s="46">
        <v>60</v>
      </c>
      <c r="F143" s="46">
        <v>124</v>
      </c>
      <c r="G143" s="51">
        <f t="shared" si="4"/>
        <v>64</v>
      </c>
      <c r="H143" s="45">
        <f t="shared" si="5"/>
        <v>12.8</v>
      </c>
      <c r="I143" s="45" t="s">
        <v>87</v>
      </c>
      <c r="J143" s="45" t="s">
        <v>67</v>
      </c>
      <c r="K143" s="45" t="s">
        <v>106</v>
      </c>
    </row>
    <row r="144" s="45" customFormat="1" spans="1:11">
      <c r="A144" s="49" t="s">
        <v>116</v>
      </c>
      <c r="B144" s="50">
        <v>1143</v>
      </c>
      <c r="C144" s="45">
        <v>9822</v>
      </c>
      <c r="D144" s="45" t="s">
        <v>82</v>
      </c>
      <c r="E144" s="46">
        <v>58.3</v>
      </c>
      <c r="F144" s="46">
        <v>98.4</v>
      </c>
      <c r="G144" s="51">
        <f t="shared" si="4"/>
        <v>40.1</v>
      </c>
      <c r="H144" s="45">
        <f t="shared" si="5"/>
        <v>8.02</v>
      </c>
      <c r="I144" s="45" t="s">
        <v>99</v>
      </c>
      <c r="J144" s="45" t="s">
        <v>68</v>
      </c>
      <c r="K144" s="45" t="s">
        <v>92</v>
      </c>
    </row>
    <row r="145" s="45" customFormat="1" spans="1:11">
      <c r="A145" s="49" t="s">
        <v>116</v>
      </c>
      <c r="B145" s="50">
        <v>1144</v>
      </c>
      <c r="C145" s="45">
        <v>2242</v>
      </c>
      <c r="D145" s="45" t="s">
        <v>105</v>
      </c>
      <c r="E145" s="46">
        <v>60</v>
      </c>
      <c r="F145" s="46">
        <v>124</v>
      </c>
      <c r="G145" s="51">
        <f t="shared" si="4"/>
        <v>64</v>
      </c>
      <c r="H145" s="45">
        <f t="shared" si="5"/>
        <v>12.8</v>
      </c>
      <c r="I145" s="45" t="s">
        <v>99</v>
      </c>
      <c r="J145" s="45" t="s">
        <v>68</v>
      </c>
      <c r="K145" s="45" t="s">
        <v>88</v>
      </c>
    </row>
    <row r="146" s="45" customFormat="1" spans="1:11">
      <c r="A146" s="49" t="s">
        <v>116</v>
      </c>
      <c r="B146" s="50">
        <v>1145</v>
      </c>
      <c r="C146" s="45">
        <v>4421</v>
      </c>
      <c r="D146" s="45" t="s">
        <v>102</v>
      </c>
      <c r="E146" s="46">
        <v>45</v>
      </c>
      <c r="F146" s="46">
        <v>87</v>
      </c>
      <c r="G146" s="51">
        <f t="shared" si="4"/>
        <v>42</v>
      </c>
      <c r="H146" s="45">
        <f t="shared" si="5"/>
        <v>8.4</v>
      </c>
      <c r="I146" s="45" t="s">
        <v>99</v>
      </c>
      <c r="J146" s="45" t="s">
        <v>68</v>
      </c>
      <c r="K146" s="45" t="s">
        <v>84</v>
      </c>
    </row>
    <row r="147" s="45" customFormat="1" spans="1:11">
      <c r="A147" s="49" t="s">
        <v>116</v>
      </c>
      <c r="B147" s="50">
        <v>1146</v>
      </c>
      <c r="C147" s="45">
        <v>8722</v>
      </c>
      <c r="D147" s="45" t="s">
        <v>94</v>
      </c>
      <c r="E147" s="46">
        <v>344</v>
      </c>
      <c r="F147" s="46">
        <v>502</v>
      </c>
      <c r="G147" s="51">
        <f t="shared" si="4"/>
        <v>158</v>
      </c>
      <c r="H147" s="45">
        <f t="shared" si="5"/>
        <v>31.6</v>
      </c>
      <c r="I147" s="45" t="s">
        <v>99</v>
      </c>
      <c r="J147" s="45" t="s">
        <v>68</v>
      </c>
      <c r="K147" s="45" t="s">
        <v>106</v>
      </c>
    </row>
    <row r="148" s="45" customFormat="1" spans="1:11">
      <c r="A148" s="49" t="s">
        <v>116</v>
      </c>
      <c r="B148" s="50">
        <v>1147</v>
      </c>
      <c r="C148" s="45">
        <v>9822</v>
      </c>
      <c r="D148" s="45" t="s">
        <v>82</v>
      </c>
      <c r="E148" s="46">
        <v>58.3</v>
      </c>
      <c r="F148" s="46">
        <v>98.4</v>
      </c>
      <c r="G148" s="51">
        <f t="shared" si="4"/>
        <v>40.1</v>
      </c>
      <c r="H148" s="45">
        <f t="shared" si="5"/>
        <v>8.02</v>
      </c>
      <c r="I148" s="45" t="s">
        <v>83</v>
      </c>
      <c r="J148" s="45" t="s">
        <v>66</v>
      </c>
      <c r="K148" s="45" t="s">
        <v>88</v>
      </c>
    </row>
    <row r="149" s="45" customFormat="1" spans="1:11">
      <c r="A149" s="49" t="s">
        <v>116</v>
      </c>
      <c r="B149" s="50">
        <v>1148</v>
      </c>
      <c r="C149" s="45">
        <v>9212</v>
      </c>
      <c r="D149" s="45" t="s">
        <v>103</v>
      </c>
      <c r="E149" s="46">
        <v>4</v>
      </c>
      <c r="F149" s="46">
        <v>7</v>
      </c>
      <c r="G149" s="51">
        <f t="shared" si="4"/>
        <v>3</v>
      </c>
      <c r="H149" s="45">
        <f t="shared" si="5"/>
        <v>0.3</v>
      </c>
      <c r="I149" s="45" t="s">
        <v>91</v>
      </c>
      <c r="J149" s="45" t="s">
        <v>69</v>
      </c>
      <c r="K149" s="45" t="s">
        <v>92</v>
      </c>
    </row>
    <row r="150" s="45" customFormat="1" spans="1:11">
      <c r="A150" s="49" t="s">
        <v>116</v>
      </c>
      <c r="B150" s="50">
        <v>1149</v>
      </c>
      <c r="C150" s="45">
        <v>8722</v>
      </c>
      <c r="D150" s="45" t="s">
        <v>94</v>
      </c>
      <c r="E150" s="46">
        <v>344</v>
      </c>
      <c r="F150" s="46">
        <v>502</v>
      </c>
      <c r="G150" s="51">
        <f t="shared" si="4"/>
        <v>158</v>
      </c>
      <c r="H150" s="45">
        <f t="shared" si="5"/>
        <v>31.6</v>
      </c>
      <c r="I150" s="45" t="s">
        <v>83</v>
      </c>
      <c r="J150" s="45" t="s">
        <v>66</v>
      </c>
      <c r="K150" s="45" t="s">
        <v>92</v>
      </c>
    </row>
    <row r="151" s="45" customFormat="1" spans="1:11">
      <c r="A151" s="49" t="s">
        <v>117</v>
      </c>
      <c r="B151" s="50">
        <v>1150</v>
      </c>
      <c r="C151" s="45">
        <v>2242</v>
      </c>
      <c r="D151" s="45" t="s">
        <v>105</v>
      </c>
      <c r="E151" s="46">
        <v>60</v>
      </c>
      <c r="F151" s="46">
        <v>124</v>
      </c>
      <c r="G151" s="51">
        <f t="shared" si="4"/>
        <v>64</v>
      </c>
      <c r="H151" s="45">
        <f t="shared" si="5"/>
        <v>12.8</v>
      </c>
      <c r="I151" s="45" t="s">
        <v>91</v>
      </c>
      <c r="J151" s="45" t="s">
        <v>69</v>
      </c>
      <c r="K151" s="45" t="s">
        <v>107</v>
      </c>
    </row>
    <row r="152" s="45" customFormat="1" spans="1:11">
      <c r="A152" s="49" t="s">
        <v>117</v>
      </c>
      <c r="B152" s="50">
        <v>1151</v>
      </c>
      <c r="C152" s="45">
        <v>2242</v>
      </c>
      <c r="D152" s="45" t="s">
        <v>105</v>
      </c>
      <c r="E152" s="46">
        <v>60</v>
      </c>
      <c r="F152" s="46">
        <v>124</v>
      </c>
      <c r="G152" s="51">
        <f t="shared" si="4"/>
        <v>64</v>
      </c>
      <c r="H152" s="45">
        <f t="shared" si="5"/>
        <v>12.8</v>
      </c>
      <c r="I152" s="45" t="s">
        <v>87</v>
      </c>
      <c r="J152" s="45" t="s">
        <v>67</v>
      </c>
      <c r="K152" s="45" t="s">
        <v>88</v>
      </c>
    </row>
    <row r="153" s="45" customFormat="1" spans="1:11">
      <c r="A153" s="49" t="s">
        <v>117</v>
      </c>
      <c r="B153" s="50">
        <v>1152</v>
      </c>
      <c r="C153" s="45">
        <v>4421</v>
      </c>
      <c r="D153" s="45" t="s">
        <v>102</v>
      </c>
      <c r="E153" s="46">
        <v>45</v>
      </c>
      <c r="F153" s="46">
        <v>87</v>
      </c>
      <c r="G153" s="51">
        <f t="shared" si="4"/>
        <v>42</v>
      </c>
      <c r="H153" s="45">
        <f t="shared" si="5"/>
        <v>8.4</v>
      </c>
      <c r="I153" s="45" t="s">
        <v>83</v>
      </c>
      <c r="J153" s="45" t="s">
        <v>66</v>
      </c>
      <c r="K153" s="45" t="s">
        <v>106</v>
      </c>
    </row>
    <row r="154" s="45" customFormat="1" spans="1:11">
      <c r="A154" s="49" t="s">
        <v>117</v>
      </c>
      <c r="B154" s="50">
        <v>1153</v>
      </c>
      <c r="C154" s="45">
        <v>8722</v>
      </c>
      <c r="D154" s="45" t="s">
        <v>94</v>
      </c>
      <c r="E154" s="46">
        <v>344</v>
      </c>
      <c r="F154" s="46">
        <v>502</v>
      </c>
      <c r="G154" s="51">
        <f t="shared" si="4"/>
        <v>158</v>
      </c>
      <c r="H154" s="45">
        <f t="shared" si="5"/>
        <v>31.6</v>
      </c>
      <c r="I154" s="45" t="s">
        <v>91</v>
      </c>
      <c r="J154" s="45" t="s">
        <v>69</v>
      </c>
      <c r="K154" s="45" t="s">
        <v>92</v>
      </c>
    </row>
    <row r="155" s="45" customFormat="1" spans="1:11">
      <c r="A155" s="49" t="s">
        <v>117</v>
      </c>
      <c r="B155" s="50">
        <v>1154</v>
      </c>
      <c r="C155" s="45">
        <v>9822</v>
      </c>
      <c r="D155" s="45" t="s">
        <v>82</v>
      </c>
      <c r="E155" s="46">
        <v>58.3</v>
      </c>
      <c r="F155" s="46">
        <v>98.4</v>
      </c>
      <c r="G155" s="51">
        <f t="shared" si="4"/>
        <v>40.1</v>
      </c>
      <c r="H155" s="45">
        <f t="shared" si="5"/>
        <v>8.02</v>
      </c>
      <c r="I155" s="45" t="s">
        <v>87</v>
      </c>
      <c r="J155" s="45" t="s">
        <v>67</v>
      </c>
      <c r="K155" s="45" t="s">
        <v>106</v>
      </c>
    </row>
    <row r="156" s="45" customFormat="1" spans="1:11">
      <c r="A156" s="49" t="s">
        <v>117</v>
      </c>
      <c r="B156" s="50">
        <v>1155</v>
      </c>
      <c r="C156" s="45">
        <v>4421</v>
      </c>
      <c r="D156" s="45" t="s">
        <v>102</v>
      </c>
      <c r="E156" s="46">
        <v>45</v>
      </c>
      <c r="F156" s="46">
        <v>87</v>
      </c>
      <c r="G156" s="51">
        <f t="shared" si="4"/>
        <v>42</v>
      </c>
      <c r="H156" s="45">
        <f t="shared" si="5"/>
        <v>8.4</v>
      </c>
      <c r="I156" s="45" t="s">
        <v>91</v>
      </c>
      <c r="J156" s="45" t="s">
        <v>69</v>
      </c>
      <c r="K156" s="45" t="s">
        <v>92</v>
      </c>
    </row>
    <row r="157" s="45" customFormat="1" spans="1:11">
      <c r="A157" s="49" t="s">
        <v>117</v>
      </c>
      <c r="B157" s="50">
        <v>1156</v>
      </c>
      <c r="C157" s="45">
        <v>2242</v>
      </c>
      <c r="D157" s="45" t="s">
        <v>105</v>
      </c>
      <c r="E157" s="46">
        <v>60</v>
      </c>
      <c r="F157" s="46">
        <v>124</v>
      </c>
      <c r="G157" s="51">
        <f t="shared" si="4"/>
        <v>64</v>
      </c>
      <c r="H157" s="45">
        <f t="shared" si="5"/>
        <v>12.8</v>
      </c>
      <c r="I157" s="45" t="s">
        <v>91</v>
      </c>
      <c r="J157" s="45" t="s">
        <v>69</v>
      </c>
      <c r="K157" s="45" t="s">
        <v>88</v>
      </c>
    </row>
    <row r="158" s="45" customFormat="1" spans="1:11">
      <c r="A158" s="49" t="s">
        <v>117</v>
      </c>
      <c r="B158" s="50">
        <v>1157</v>
      </c>
      <c r="C158" s="45">
        <v>9212</v>
      </c>
      <c r="D158" s="45" t="s">
        <v>103</v>
      </c>
      <c r="E158" s="46">
        <v>4</v>
      </c>
      <c r="F158" s="46">
        <v>7</v>
      </c>
      <c r="G158" s="51">
        <f t="shared" si="4"/>
        <v>3</v>
      </c>
      <c r="H158" s="45">
        <f t="shared" si="5"/>
        <v>0.3</v>
      </c>
      <c r="I158" s="45" t="s">
        <v>91</v>
      </c>
      <c r="J158" s="45" t="s">
        <v>69</v>
      </c>
      <c r="K158" s="45" t="s">
        <v>84</v>
      </c>
    </row>
    <row r="159" s="45" customFormat="1" spans="1:11">
      <c r="A159" s="49" t="s">
        <v>118</v>
      </c>
      <c r="B159" s="50">
        <v>1158</v>
      </c>
      <c r="C159" s="45">
        <v>8722</v>
      </c>
      <c r="D159" s="45" t="s">
        <v>94</v>
      </c>
      <c r="E159" s="46">
        <v>344</v>
      </c>
      <c r="F159" s="46">
        <v>502</v>
      </c>
      <c r="G159" s="51">
        <f t="shared" si="4"/>
        <v>158</v>
      </c>
      <c r="H159" s="45">
        <f t="shared" si="5"/>
        <v>31.6</v>
      </c>
      <c r="I159" s="45" t="s">
        <v>83</v>
      </c>
      <c r="J159" s="45" t="s">
        <v>66</v>
      </c>
      <c r="K159" s="45" t="s">
        <v>106</v>
      </c>
    </row>
    <row r="160" s="45" customFormat="1" spans="1:11">
      <c r="A160" s="49" t="s">
        <v>118</v>
      </c>
      <c r="B160" s="50">
        <v>1159</v>
      </c>
      <c r="C160" s="45">
        <v>6622</v>
      </c>
      <c r="D160" s="45" t="s">
        <v>110</v>
      </c>
      <c r="E160" s="46">
        <v>42</v>
      </c>
      <c r="F160" s="46">
        <v>77</v>
      </c>
      <c r="G160" s="51">
        <f t="shared" si="4"/>
        <v>35</v>
      </c>
      <c r="H160" s="45">
        <f t="shared" si="5"/>
        <v>7</v>
      </c>
      <c r="I160" s="45" t="s">
        <v>91</v>
      </c>
      <c r="J160" s="45" t="s">
        <v>69</v>
      </c>
      <c r="K160" s="45" t="s">
        <v>88</v>
      </c>
    </row>
    <row r="161" s="45" customFormat="1" spans="1:11">
      <c r="A161" s="49" t="s">
        <v>118</v>
      </c>
      <c r="B161" s="50">
        <v>1160</v>
      </c>
      <c r="C161" s="45">
        <v>9822</v>
      </c>
      <c r="D161" s="45" t="s">
        <v>82</v>
      </c>
      <c r="E161" s="46">
        <v>58.3</v>
      </c>
      <c r="F161" s="46">
        <v>98.4</v>
      </c>
      <c r="G161" s="51">
        <f t="shared" si="4"/>
        <v>40.1</v>
      </c>
      <c r="H161" s="45">
        <f t="shared" si="5"/>
        <v>8.02</v>
      </c>
      <c r="I161" s="45" t="s">
        <v>99</v>
      </c>
      <c r="J161" s="45" t="s">
        <v>68</v>
      </c>
      <c r="K161" s="45" t="s">
        <v>106</v>
      </c>
    </row>
    <row r="162" s="45" customFormat="1" spans="1:11">
      <c r="A162" s="49" t="s">
        <v>118</v>
      </c>
      <c r="B162" s="50">
        <v>1161</v>
      </c>
      <c r="C162" s="45">
        <v>4421</v>
      </c>
      <c r="D162" s="45" t="s">
        <v>102</v>
      </c>
      <c r="E162" s="46">
        <v>45</v>
      </c>
      <c r="F162" s="46">
        <v>87</v>
      </c>
      <c r="G162" s="51">
        <f t="shared" si="4"/>
        <v>42</v>
      </c>
      <c r="H162" s="45">
        <f t="shared" si="5"/>
        <v>8.4</v>
      </c>
      <c r="I162" s="45" t="s">
        <v>87</v>
      </c>
      <c r="J162" s="45" t="s">
        <v>67</v>
      </c>
      <c r="K162" s="45" t="s">
        <v>88</v>
      </c>
    </row>
    <row r="163" s="45" customFormat="1" spans="1:11">
      <c r="A163" s="49" t="s">
        <v>118</v>
      </c>
      <c r="B163" s="50">
        <v>1162</v>
      </c>
      <c r="C163" s="45">
        <v>9212</v>
      </c>
      <c r="D163" s="45" t="s">
        <v>103</v>
      </c>
      <c r="E163" s="46">
        <v>4</v>
      </c>
      <c r="F163" s="46">
        <v>7</v>
      </c>
      <c r="G163" s="51">
        <f t="shared" si="4"/>
        <v>3</v>
      </c>
      <c r="H163" s="45">
        <f t="shared" si="5"/>
        <v>0.3</v>
      </c>
      <c r="I163" s="45" t="s">
        <v>83</v>
      </c>
      <c r="J163" s="45" t="s">
        <v>66</v>
      </c>
      <c r="K163" s="45" t="s">
        <v>92</v>
      </c>
    </row>
    <row r="164" s="45" customFormat="1" spans="1:11">
      <c r="A164" s="49" t="s">
        <v>118</v>
      </c>
      <c r="B164" s="50">
        <v>1163</v>
      </c>
      <c r="C164" s="45">
        <v>9212</v>
      </c>
      <c r="D164" s="45" t="s">
        <v>103</v>
      </c>
      <c r="E164" s="46">
        <v>4</v>
      </c>
      <c r="F164" s="46">
        <v>7</v>
      </c>
      <c r="G164" s="51">
        <f t="shared" si="4"/>
        <v>3</v>
      </c>
      <c r="H164" s="45">
        <f t="shared" si="5"/>
        <v>0.3</v>
      </c>
      <c r="I164" s="45" t="s">
        <v>91</v>
      </c>
      <c r="J164" s="45" t="s">
        <v>69</v>
      </c>
      <c r="K164" s="45" t="s">
        <v>88</v>
      </c>
    </row>
    <row r="165" s="45" customFormat="1" spans="1:11">
      <c r="A165" s="49" t="s">
        <v>118</v>
      </c>
      <c r="B165" s="50">
        <v>1164</v>
      </c>
      <c r="C165" s="45">
        <v>9822</v>
      </c>
      <c r="D165" s="45" t="s">
        <v>82</v>
      </c>
      <c r="E165" s="46">
        <v>58.3</v>
      </c>
      <c r="F165" s="46">
        <v>98.4</v>
      </c>
      <c r="G165" s="51">
        <f t="shared" si="4"/>
        <v>40.1</v>
      </c>
      <c r="H165" s="45">
        <f t="shared" si="5"/>
        <v>8.02</v>
      </c>
      <c r="I165" s="45" t="s">
        <v>91</v>
      </c>
      <c r="J165" s="45" t="s">
        <v>69</v>
      </c>
      <c r="K165" s="45" t="s">
        <v>92</v>
      </c>
    </row>
    <row r="166" s="45" customFormat="1" spans="1:11">
      <c r="A166" s="49" t="s">
        <v>118</v>
      </c>
      <c r="B166" s="50">
        <v>1165</v>
      </c>
      <c r="C166" s="45">
        <v>9822</v>
      </c>
      <c r="D166" s="45" t="s">
        <v>82</v>
      </c>
      <c r="E166" s="46">
        <v>58.3</v>
      </c>
      <c r="F166" s="46">
        <v>98.4</v>
      </c>
      <c r="G166" s="51">
        <f t="shared" si="4"/>
        <v>40.1</v>
      </c>
      <c r="H166" s="45">
        <f t="shared" si="5"/>
        <v>8.02</v>
      </c>
      <c r="I166" s="45" t="s">
        <v>91</v>
      </c>
      <c r="J166" s="45" t="s">
        <v>69</v>
      </c>
      <c r="K166" s="45" t="s">
        <v>92</v>
      </c>
    </row>
    <row r="167" s="45" customFormat="1" spans="1:11">
      <c r="A167" s="49" t="s">
        <v>118</v>
      </c>
      <c r="B167" s="50">
        <v>1166</v>
      </c>
      <c r="C167" s="45">
        <v>8722</v>
      </c>
      <c r="D167" s="45" t="s">
        <v>94</v>
      </c>
      <c r="E167" s="46">
        <v>344</v>
      </c>
      <c r="F167" s="46">
        <v>502</v>
      </c>
      <c r="G167" s="51">
        <f t="shared" si="4"/>
        <v>158</v>
      </c>
      <c r="H167" s="45">
        <f t="shared" si="5"/>
        <v>31.6</v>
      </c>
      <c r="I167" s="45" t="s">
        <v>91</v>
      </c>
      <c r="J167" s="45" t="s">
        <v>69</v>
      </c>
      <c r="K167" s="45" t="s">
        <v>106</v>
      </c>
    </row>
    <row r="168" s="45" customFormat="1" spans="1:11">
      <c r="A168" s="49" t="s">
        <v>119</v>
      </c>
      <c r="B168" s="50">
        <v>1167</v>
      </c>
      <c r="C168" s="45">
        <v>2242</v>
      </c>
      <c r="D168" s="45" t="s">
        <v>105</v>
      </c>
      <c r="E168" s="46">
        <v>60</v>
      </c>
      <c r="F168" s="46">
        <v>124</v>
      </c>
      <c r="G168" s="51">
        <f t="shared" si="4"/>
        <v>64</v>
      </c>
      <c r="H168" s="45">
        <f t="shared" si="5"/>
        <v>12.8</v>
      </c>
      <c r="I168" s="45" t="s">
        <v>91</v>
      </c>
      <c r="J168" s="45" t="s">
        <v>69</v>
      </c>
      <c r="K168" s="45" t="s">
        <v>84</v>
      </c>
    </row>
    <row r="169" s="45" customFormat="1" spans="1:11">
      <c r="A169" s="49" t="s">
        <v>119</v>
      </c>
      <c r="B169" s="50">
        <v>1168</v>
      </c>
      <c r="C169" s="45">
        <v>9822</v>
      </c>
      <c r="D169" s="45" t="s">
        <v>82</v>
      </c>
      <c r="E169" s="46">
        <v>58.3</v>
      </c>
      <c r="F169" s="46">
        <v>98.4</v>
      </c>
      <c r="G169" s="51">
        <f t="shared" si="4"/>
        <v>40.1</v>
      </c>
      <c r="H169" s="45">
        <f t="shared" si="5"/>
        <v>8.02</v>
      </c>
      <c r="I169" s="45" t="s">
        <v>91</v>
      </c>
      <c r="J169" s="45" t="s">
        <v>69</v>
      </c>
      <c r="K169" s="45" t="s">
        <v>88</v>
      </c>
    </row>
    <row r="170" s="45" customFormat="1" spans="1:11">
      <c r="A170" s="49" t="s">
        <v>119</v>
      </c>
      <c r="B170" s="50">
        <v>1169</v>
      </c>
      <c r="C170" s="45">
        <v>8722</v>
      </c>
      <c r="D170" s="45" t="s">
        <v>94</v>
      </c>
      <c r="E170" s="46">
        <v>344</v>
      </c>
      <c r="F170" s="46">
        <v>502</v>
      </c>
      <c r="G170" s="51">
        <f t="shared" si="4"/>
        <v>158</v>
      </c>
      <c r="H170" s="45">
        <f t="shared" si="5"/>
        <v>31.6</v>
      </c>
      <c r="I170" s="45" t="s">
        <v>91</v>
      </c>
      <c r="J170" s="45" t="s">
        <v>69</v>
      </c>
      <c r="K170" s="45" t="s">
        <v>107</v>
      </c>
    </row>
    <row r="171" s="45" customFormat="1" spans="1:11">
      <c r="A171" s="49" t="s">
        <v>119</v>
      </c>
      <c r="B171" s="50">
        <v>1170</v>
      </c>
      <c r="C171" s="45">
        <v>4421</v>
      </c>
      <c r="D171" s="45" t="s">
        <v>102</v>
      </c>
      <c r="E171" s="46">
        <v>45</v>
      </c>
      <c r="F171" s="46">
        <v>87</v>
      </c>
      <c r="G171" s="51">
        <f t="shared" si="4"/>
        <v>42</v>
      </c>
      <c r="H171" s="45">
        <f t="shared" si="5"/>
        <v>8.4</v>
      </c>
      <c r="I171" s="45" t="s">
        <v>83</v>
      </c>
      <c r="J171" s="45" t="s">
        <v>66</v>
      </c>
      <c r="K171" s="45" t="s">
        <v>88</v>
      </c>
    </row>
    <row r="172" s="45" customFormat="1" spans="1:11">
      <c r="A172" s="49" t="s">
        <v>119</v>
      </c>
      <c r="B172" s="50">
        <v>1171</v>
      </c>
      <c r="C172" s="45">
        <v>4421</v>
      </c>
      <c r="D172" s="45" t="s">
        <v>102</v>
      </c>
      <c r="E172" s="46">
        <v>45</v>
      </c>
      <c r="F172" s="46">
        <v>87</v>
      </c>
      <c r="G172" s="51">
        <f t="shared" si="4"/>
        <v>42</v>
      </c>
      <c r="H172" s="45">
        <f t="shared" si="5"/>
        <v>8.4</v>
      </c>
      <c r="I172" s="45" t="s">
        <v>87</v>
      </c>
      <c r="J172" s="45" t="s">
        <v>67</v>
      </c>
      <c r="K172" s="45" t="s">
        <v>106</v>
      </c>
    </row>
    <row r="173" s="45" customFormat="1" spans="5:6">
      <c r="E173" s="46"/>
      <c r="F173" s="46"/>
    </row>
    <row r="174" s="45" customFormat="1" spans="1:6">
      <c r="A174" s="45" t="s">
        <v>120</v>
      </c>
      <c r="E174" s="46"/>
      <c r="F174" s="46">
        <f>SUM(F2:F172)</f>
        <v>17110.6</v>
      </c>
    </row>
    <row r="175" s="45" customFormat="1" spans="1:6">
      <c r="A175" s="45" t="s">
        <v>121</v>
      </c>
      <c r="E175" s="46"/>
      <c r="F175" s="46">
        <f>SUMIF(F2:F172,"&gt;50")</f>
        <v>16088.4</v>
      </c>
    </row>
    <row r="176" s="45" customFormat="1" spans="1:6">
      <c r="A176" s="45" t="s">
        <v>122</v>
      </c>
      <c r="E176" s="46"/>
      <c r="F176" s="46">
        <f>SUMIF(F2:F172,"&lt;=50")</f>
        <v>1022.2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1"/>
  <sheetViews>
    <sheetView workbookViewId="0">
      <selection activeCell="O14" sqref="O14"/>
    </sheetView>
  </sheetViews>
  <sheetFormatPr defaultColWidth="8.88888888888889" defaultRowHeight="14.4" outlineLevelCol="1"/>
  <cols>
    <col min="1" max="1" width="11.6666666666667"/>
    <col min="2" max="2" width="12.8888888888889"/>
  </cols>
  <sheetData>
    <row r="3" spans="1:2">
      <c r="A3" t="s">
        <v>123</v>
      </c>
      <c r="B3" t="s">
        <v>124</v>
      </c>
    </row>
    <row r="4" spans="1:2">
      <c r="A4" t="s">
        <v>125</v>
      </c>
      <c r="B4">
        <v>144647.7</v>
      </c>
    </row>
    <row r="5" spans="1:2">
      <c r="A5" t="s">
        <v>126</v>
      </c>
      <c r="B5">
        <v>150656.4</v>
      </c>
    </row>
    <row r="6" spans="1:2">
      <c r="A6" t="s">
        <v>127</v>
      </c>
      <c r="B6">
        <v>154427.9</v>
      </c>
    </row>
    <row r="7" spans="1:2">
      <c r="A7" t="s">
        <v>128</v>
      </c>
      <c r="B7">
        <v>179986</v>
      </c>
    </row>
    <row r="8" spans="1:2">
      <c r="A8" t="s">
        <v>129</v>
      </c>
      <c r="B8">
        <v>143640.7</v>
      </c>
    </row>
    <row r="9" spans="1:2">
      <c r="A9" t="s">
        <v>130</v>
      </c>
      <c r="B9">
        <v>135078.2</v>
      </c>
    </row>
    <row r="10" spans="1:2">
      <c r="A10" t="s">
        <v>131</v>
      </c>
      <c r="B10">
        <v>184693.8</v>
      </c>
    </row>
    <row r="11" spans="1:2">
      <c r="A11" t="s">
        <v>132</v>
      </c>
      <c r="B11">
        <v>127731.3</v>
      </c>
    </row>
    <row r="12" spans="1:2">
      <c r="A12" t="s">
        <v>133</v>
      </c>
      <c r="B12">
        <v>70964.9</v>
      </c>
    </row>
    <row r="13" spans="1:2">
      <c r="A13" t="s">
        <v>134</v>
      </c>
      <c r="B13">
        <v>65315</v>
      </c>
    </row>
    <row r="14" spans="1:2">
      <c r="A14" t="s">
        <v>135</v>
      </c>
      <c r="B14">
        <v>138561.5</v>
      </c>
    </row>
    <row r="15" spans="1:2">
      <c r="A15" t="s">
        <v>136</v>
      </c>
      <c r="B15">
        <v>141229.4</v>
      </c>
    </row>
    <row r="16" spans="1:2">
      <c r="A16" t="s">
        <v>69</v>
      </c>
      <c r="B16">
        <v>305432.4</v>
      </c>
    </row>
    <row r="17" spans="1:2">
      <c r="A17" t="s">
        <v>137</v>
      </c>
      <c r="B17">
        <v>177713.9</v>
      </c>
    </row>
    <row r="18" spans="1:2">
      <c r="A18" t="s">
        <v>138</v>
      </c>
      <c r="B18">
        <v>65964.9</v>
      </c>
    </row>
    <row r="19" spans="1:2">
      <c r="A19" t="s">
        <v>139</v>
      </c>
      <c r="B19">
        <v>130601.6</v>
      </c>
    </row>
    <row r="20" spans="1:2">
      <c r="A20" t="s">
        <v>140</v>
      </c>
      <c r="B20">
        <v>19341.7</v>
      </c>
    </row>
    <row r="21" spans="1:2">
      <c r="A21" t="s">
        <v>70</v>
      </c>
      <c r="B21">
        <v>2335987.3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5"/>
  <sheetViews>
    <sheetView workbookViewId="0">
      <selection activeCell="O16" sqref="O16"/>
    </sheetView>
  </sheetViews>
  <sheetFormatPr defaultColWidth="8.88888888888889" defaultRowHeight="14.4"/>
  <cols>
    <col min="1" max="1" width="14.2222222222222" customWidth="1"/>
    <col min="2" max="2" width="6.22222222222222" customWidth="1"/>
    <col min="3" max="3" width="16.6666666666667" customWidth="1"/>
    <col min="5" max="5" width="17.4444444444444" customWidth="1"/>
    <col min="6" max="6" width="17.1111111111111" customWidth="1"/>
    <col min="8" max="8" width="9.66666666666667"/>
    <col min="9" max="9" width="11.5555555555556" customWidth="1"/>
    <col min="12" max="12" width="15.1111111111111" customWidth="1"/>
    <col min="13" max="13" width="12.2222222222222" customWidth="1"/>
    <col min="14" max="14" width="16.2222222222222" customWidth="1"/>
  </cols>
  <sheetData>
    <row r="1" s="43" customFormat="1" spans="1:14">
      <c r="A1" s="43" t="s">
        <v>141</v>
      </c>
      <c r="B1" s="43" t="s">
        <v>142</v>
      </c>
      <c r="C1" s="43" t="s">
        <v>143</v>
      </c>
      <c r="D1" s="43" t="s">
        <v>144</v>
      </c>
      <c r="E1" s="43" t="s">
        <v>145</v>
      </c>
      <c r="F1" s="43" t="s">
        <v>146</v>
      </c>
      <c r="G1" s="43" t="s">
        <v>147</v>
      </c>
      <c r="H1" s="43" t="s">
        <v>148</v>
      </c>
      <c r="I1" s="43" t="s">
        <v>149</v>
      </c>
      <c r="J1" s="43" t="s">
        <v>150</v>
      </c>
      <c r="K1" s="43" t="s">
        <v>123</v>
      </c>
      <c r="L1" s="43" t="s">
        <v>151</v>
      </c>
      <c r="M1" s="43" t="s">
        <v>152</v>
      </c>
      <c r="N1" s="43" t="s">
        <v>153</v>
      </c>
    </row>
    <row r="2" spans="1:14">
      <c r="A2" t="s">
        <v>154</v>
      </c>
      <c r="B2" t="str">
        <f t="shared" ref="B2:B53" si="0">LEFT(A2,2)</f>
        <v>TY</v>
      </c>
      <c r="C2" t="str">
        <f t="shared" ref="C2:C53" si="1">VLOOKUP(B2,B$56:C$61,2)</f>
        <v>Toyota</v>
      </c>
      <c r="D2" t="str">
        <f t="shared" ref="D2:D53" si="2">MID(A2,5,3)</f>
        <v>COR</v>
      </c>
      <c r="E2" t="str">
        <f t="shared" ref="E2:E53" si="3">VLOOKUP(D2,D$56:E$65,2)</f>
        <v>Corola</v>
      </c>
      <c r="F2" t="str">
        <f t="shared" ref="F2:F53" si="4">MID(A2,3,2)</f>
        <v>14</v>
      </c>
      <c r="G2">
        <f t="shared" ref="G2:G53" si="5">IF(14-F2&lt;0,100-F2+14,14-F2)</f>
        <v>0</v>
      </c>
      <c r="H2">
        <v>17556.3</v>
      </c>
      <c r="I2" s="44">
        <f t="shared" ref="I2:I53" si="6">H2/(G2+0.5)</f>
        <v>35112.6</v>
      </c>
      <c r="J2" t="s">
        <v>155</v>
      </c>
      <c r="K2" t="s">
        <v>134</v>
      </c>
      <c r="L2">
        <v>100000</v>
      </c>
      <c r="M2" t="str">
        <f t="shared" ref="M2:M53" si="7">IF(H2&lt;=L2,"Y","Not Covered")</f>
        <v>Y</v>
      </c>
      <c r="N2" t="str">
        <f>CONCATENATE(B2,F2,D2,UPPER(LEFT(J2,3)),RIGHT(A2,3))</f>
        <v>TY14CORBLU027</v>
      </c>
    </row>
    <row r="3" spans="1:14">
      <c r="A3" t="s">
        <v>156</v>
      </c>
      <c r="B3" t="str">
        <f t="shared" si="0"/>
        <v>GM</v>
      </c>
      <c r="C3" t="str">
        <f t="shared" si="1"/>
        <v>General Motors</v>
      </c>
      <c r="D3" t="str">
        <f t="shared" si="2"/>
        <v>CMR</v>
      </c>
      <c r="E3" t="str">
        <f t="shared" si="3"/>
        <v>Camero</v>
      </c>
      <c r="F3" t="str">
        <f t="shared" si="4"/>
        <v>14</v>
      </c>
      <c r="G3">
        <f t="shared" si="5"/>
        <v>0</v>
      </c>
      <c r="H3">
        <v>14289.6</v>
      </c>
      <c r="I3" s="44">
        <f t="shared" si="6"/>
        <v>28579.2</v>
      </c>
      <c r="J3" t="s">
        <v>157</v>
      </c>
      <c r="K3" t="s">
        <v>138</v>
      </c>
      <c r="L3">
        <v>100000</v>
      </c>
      <c r="M3" t="str">
        <f t="shared" si="7"/>
        <v>Y</v>
      </c>
      <c r="N3" t="str">
        <f t="shared" ref="N3:N34" si="8">CONCATENATE(B3,F3,D3,UPPER(LEFT(J3,3)),RIGHT(A3,3))</f>
        <v>GM14CMRWHI016</v>
      </c>
    </row>
    <row r="4" spans="1:14">
      <c r="A4" t="s">
        <v>158</v>
      </c>
      <c r="B4" t="str">
        <f t="shared" si="0"/>
        <v>FD</v>
      </c>
      <c r="C4" t="str">
        <f t="shared" si="1"/>
        <v>Ford</v>
      </c>
      <c r="D4" t="str">
        <f t="shared" si="2"/>
        <v>FCS</v>
      </c>
      <c r="E4" t="str">
        <f t="shared" si="3"/>
        <v>Focus</v>
      </c>
      <c r="F4" t="str">
        <f t="shared" si="4"/>
        <v>13</v>
      </c>
      <c r="G4">
        <f t="shared" si="5"/>
        <v>1</v>
      </c>
      <c r="H4">
        <v>27637.1</v>
      </c>
      <c r="I4" s="44">
        <f t="shared" si="6"/>
        <v>18424.7333333333</v>
      </c>
      <c r="J4" t="s">
        <v>159</v>
      </c>
      <c r="K4" t="s">
        <v>69</v>
      </c>
      <c r="L4">
        <v>75000</v>
      </c>
      <c r="M4" t="str">
        <f t="shared" si="7"/>
        <v>Y</v>
      </c>
      <c r="N4" t="str">
        <f t="shared" si="8"/>
        <v>FD13FCSBLA009</v>
      </c>
    </row>
    <row r="5" spans="1:14">
      <c r="A5" t="s">
        <v>160</v>
      </c>
      <c r="B5" t="str">
        <f t="shared" si="0"/>
        <v>FD</v>
      </c>
      <c r="C5" t="str">
        <f t="shared" si="1"/>
        <v>Ford</v>
      </c>
      <c r="D5" t="str">
        <f t="shared" si="2"/>
        <v>FCS</v>
      </c>
      <c r="E5" t="str">
        <f t="shared" si="3"/>
        <v>Focus</v>
      </c>
      <c r="F5" t="str">
        <f t="shared" si="4"/>
        <v>13</v>
      </c>
      <c r="G5">
        <f t="shared" si="5"/>
        <v>1</v>
      </c>
      <c r="H5">
        <v>27534.8</v>
      </c>
      <c r="I5" s="44">
        <f t="shared" si="6"/>
        <v>18356.5333333333</v>
      </c>
      <c r="J5" t="s">
        <v>157</v>
      </c>
      <c r="K5" t="s">
        <v>134</v>
      </c>
      <c r="L5">
        <v>75000</v>
      </c>
      <c r="M5" t="str">
        <f t="shared" si="7"/>
        <v>Y</v>
      </c>
      <c r="N5" t="str">
        <f t="shared" si="8"/>
        <v>FD13FCSWHI010</v>
      </c>
    </row>
    <row r="6" spans="1:14">
      <c r="A6" t="s">
        <v>161</v>
      </c>
      <c r="B6" t="str">
        <f t="shared" si="0"/>
        <v>HO</v>
      </c>
      <c r="C6" t="str">
        <f t="shared" si="1"/>
        <v>Honda</v>
      </c>
      <c r="D6" t="str">
        <f t="shared" si="2"/>
        <v>ODY</v>
      </c>
      <c r="E6" t="str">
        <f t="shared" si="3"/>
        <v>Odyssey</v>
      </c>
      <c r="F6" t="str">
        <f t="shared" si="4"/>
        <v>10</v>
      </c>
      <c r="G6">
        <f t="shared" si="5"/>
        <v>4</v>
      </c>
      <c r="H6">
        <v>68658.9</v>
      </c>
      <c r="I6" s="44">
        <f t="shared" si="6"/>
        <v>15257.5333333333</v>
      </c>
      <c r="J6" t="s">
        <v>159</v>
      </c>
      <c r="K6" t="s">
        <v>69</v>
      </c>
      <c r="L6">
        <v>100000</v>
      </c>
      <c r="M6" t="str">
        <f t="shared" si="7"/>
        <v>Y</v>
      </c>
      <c r="N6" t="str">
        <f t="shared" si="8"/>
        <v>HO10ODYBLA040</v>
      </c>
    </row>
    <row r="7" spans="1:14">
      <c r="A7" t="s">
        <v>162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4"/>
        <v>13</v>
      </c>
      <c r="G7">
        <f t="shared" si="5"/>
        <v>1</v>
      </c>
      <c r="H7">
        <v>22521.6</v>
      </c>
      <c r="I7" s="44">
        <f t="shared" si="6"/>
        <v>15014.4</v>
      </c>
      <c r="J7" t="s">
        <v>159</v>
      </c>
      <c r="K7" t="s">
        <v>139</v>
      </c>
      <c r="L7">
        <v>75000</v>
      </c>
      <c r="M7" t="str">
        <f t="shared" si="7"/>
        <v>Y</v>
      </c>
      <c r="N7" t="str">
        <f t="shared" si="8"/>
        <v>FD13FCSBLA012</v>
      </c>
    </row>
    <row r="8" spans="1:14">
      <c r="A8" t="s">
        <v>163</v>
      </c>
      <c r="B8" t="str">
        <f t="shared" si="0"/>
        <v>HY</v>
      </c>
      <c r="C8" t="str">
        <f t="shared" si="1"/>
        <v>Hyundai</v>
      </c>
      <c r="D8" t="str">
        <f t="shared" si="2"/>
        <v>ELA</v>
      </c>
      <c r="E8" t="str">
        <f t="shared" si="3"/>
        <v>Elantra</v>
      </c>
      <c r="F8" t="str">
        <f t="shared" si="4"/>
        <v>13</v>
      </c>
      <c r="G8">
        <f t="shared" si="5"/>
        <v>1</v>
      </c>
      <c r="H8">
        <v>22188.5</v>
      </c>
      <c r="I8" s="44">
        <f t="shared" si="6"/>
        <v>14792.3333333333</v>
      </c>
      <c r="J8" t="s">
        <v>155</v>
      </c>
      <c r="K8" t="s">
        <v>127</v>
      </c>
      <c r="L8">
        <v>100000</v>
      </c>
      <c r="M8" t="str">
        <f t="shared" si="7"/>
        <v>Y</v>
      </c>
      <c r="N8" t="str">
        <f t="shared" si="8"/>
        <v>HY13ELABLU052</v>
      </c>
    </row>
    <row r="9" spans="1:14">
      <c r="A9" t="s">
        <v>164</v>
      </c>
      <c r="B9" t="str">
        <f t="shared" si="0"/>
        <v>HY</v>
      </c>
      <c r="C9" t="str">
        <f t="shared" si="1"/>
        <v>Hyundai</v>
      </c>
      <c r="D9" t="str">
        <f t="shared" si="2"/>
        <v>ELA</v>
      </c>
      <c r="E9" t="str">
        <f t="shared" si="3"/>
        <v>Elantra</v>
      </c>
      <c r="F9" t="str">
        <f t="shared" si="4"/>
        <v>13</v>
      </c>
      <c r="G9">
        <f t="shared" si="5"/>
        <v>1</v>
      </c>
      <c r="H9">
        <v>20223.9</v>
      </c>
      <c r="I9" s="44">
        <f t="shared" si="6"/>
        <v>13482.6</v>
      </c>
      <c r="J9" t="s">
        <v>159</v>
      </c>
      <c r="K9" t="s">
        <v>134</v>
      </c>
      <c r="L9">
        <v>100000</v>
      </c>
      <c r="M9" t="str">
        <f t="shared" si="7"/>
        <v>Y</v>
      </c>
      <c r="N9" t="str">
        <f t="shared" si="8"/>
        <v>HY13ELABLA051</v>
      </c>
    </row>
    <row r="10" spans="1:14">
      <c r="A10" t="s">
        <v>165</v>
      </c>
      <c r="B10" t="str">
        <f t="shared" si="0"/>
        <v>TY</v>
      </c>
      <c r="C10" t="str">
        <f t="shared" si="1"/>
        <v>Toyota</v>
      </c>
      <c r="D10" t="str">
        <f t="shared" si="2"/>
        <v>COR</v>
      </c>
      <c r="E10" t="str">
        <f t="shared" si="3"/>
        <v>Corola</v>
      </c>
      <c r="F10" t="str">
        <f t="shared" si="4"/>
        <v>12</v>
      </c>
      <c r="G10">
        <f t="shared" si="5"/>
        <v>2</v>
      </c>
      <c r="H10">
        <v>29601.9</v>
      </c>
      <c r="I10" s="44">
        <f t="shared" si="6"/>
        <v>11840.76</v>
      </c>
      <c r="J10" t="s">
        <v>159</v>
      </c>
      <c r="K10" t="s">
        <v>136</v>
      </c>
      <c r="L10">
        <v>100000</v>
      </c>
      <c r="M10" t="str">
        <f t="shared" si="7"/>
        <v>Y</v>
      </c>
      <c r="N10" t="str">
        <f t="shared" si="8"/>
        <v>TY12CORBLA028</v>
      </c>
    </row>
    <row r="11" spans="1:14">
      <c r="A11" t="s">
        <v>166</v>
      </c>
      <c r="B11" t="str">
        <f t="shared" si="0"/>
        <v>HO</v>
      </c>
      <c r="C11" t="str">
        <f t="shared" si="1"/>
        <v>Honda</v>
      </c>
      <c r="D11" t="str">
        <f t="shared" si="2"/>
        <v>CIV</v>
      </c>
      <c r="E11" t="str">
        <f t="shared" si="3"/>
        <v>Civic</v>
      </c>
      <c r="F11" t="str">
        <f t="shared" si="4"/>
        <v>12</v>
      </c>
      <c r="G11">
        <f t="shared" si="5"/>
        <v>2</v>
      </c>
      <c r="H11">
        <v>24513.2</v>
      </c>
      <c r="I11" s="44">
        <f t="shared" si="6"/>
        <v>9805.28</v>
      </c>
      <c r="J11" t="s">
        <v>159</v>
      </c>
      <c r="K11" t="s">
        <v>130</v>
      </c>
      <c r="L11">
        <v>75000</v>
      </c>
      <c r="M11" t="str">
        <f t="shared" si="7"/>
        <v>Y</v>
      </c>
      <c r="N11" t="str">
        <f t="shared" si="8"/>
        <v>HO12CIVBLA035</v>
      </c>
    </row>
    <row r="12" spans="1:14">
      <c r="A12" t="s">
        <v>167</v>
      </c>
      <c r="B12" t="str">
        <f t="shared" si="0"/>
        <v>HO</v>
      </c>
      <c r="C12" t="str">
        <f t="shared" si="1"/>
        <v>Honda</v>
      </c>
      <c r="D12" t="str">
        <f t="shared" si="2"/>
        <v>CIV</v>
      </c>
      <c r="E12" t="str">
        <f t="shared" si="3"/>
        <v>Civic</v>
      </c>
      <c r="F12" t="str">
        <f t="shared" si="4"/>
        <v>13</v>
      </c>
      <c r="G12">
        <f t="shared" si="5"/>
        <v>1</v>
      </c>
      <c r="H12">
        <v>13867.6</v>
      </c>
      <c r="I12" s="44">
        <f t="shared" si="6"/>
        <v>9245.06666666667</v>
      </c>
      <c r="J12" t="s">
        <v>159</v>
      </c>
      <c r="K12" t="s">
        <v>126</v>
      </c>
      <c r="L12">
        <v>75000</v>
      </c>
      <c r="M12" t="str">
        <f t="shared" si="7"/>
        <v>Y</v>
      </c>
      <c r="N12" t="str">
        <f t="shared" si="8"/>
        <v>HO13CIVBLA036</v>
      </c>
    </row>
    <row r="13" spans="1:14">
      <c r="A13" t="s">
        <v>168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1</v>
      </c>
      <c r="H13">
        <v>13682.9</v>
      </c>
      <c r="I13" s="44">
        <f t="shared" si="6"/>
        <v>9121.93333333333</v>
      </c>
      <c r="J13" t="s">
        <v>159</v>
      </c>
      <c r="K13" t="s">
        <v>135</v>
      </c>
      <c r="L13">
        <v>75000</v>
      </c>
      <c r="M13" t="str">
        <f t="shared" si="7"/>
        <v>Y</v>
      </c>
      <c r="N13" t="str">
        <f t="shared" si="8"/>
        <v>FD13FCSBLA013</v>
      </c>
    </row>
    <row r="14" spans="1:14">
      <c r="A14" t="s">
        <v>169</v>
      </c>
      <c r="B14" t="str">
        <f t="shared" si="0"/>
        <v>HY</v>
      </c>
      <c r="C14" t="str">
        <f t="shared" si="1"/>
        <v>Hyundai</v>
      </c>
      <c r="D14" t="str">
        <f t="shared" si="2"/>
        <v>ELA</v>
      </c>
      <c r="E14" t="str">
        <f t="shared" si="3"/>
        <v>Elantra</v>
      </c>
      <c r="F14" t="str">
        <f t="shared" si="4"/>
        <v>12</v>
      </c>
      <c r="G14">
        <f t="shared" si="5"/>
        <v>2</v>
      </c>
      <c r="H14">
        <v>22282</v>
      </c>
      <c r="I14" s="44">
        <f t="shared" si="6"/>
        <v>8912.8</v>
      </c>
      <c r="J14" t="s">
        <v>155</v>
      </c>
      <c r="K14" t="s">
        <v>133</v>
      </c>
      <c r="L14">
        <v>100000</v>
      </c>
      <c r="M14" t="str">
        <f t="shared" si="7"/>
        <v>Y</v>
      </c>
      <c r="N14" t="str">
        <f t="shared" si="8"/>
        <v>HY12ELABLU050</v>
      </c>
    </row>
    <row r="15" spans="1:14">
      <c r="A15" t="s">
        <v>170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Camrey</v>
      </c>
      <c r="F15" t="str">
        <f t="shared" si="4"/>
        <v>12</v>
      </c>
      <c r="G15">
        <f t="shared" si="5"/>
        <v>2</v>
      </c>
      <c r="H15">
        <v>22128.2</v>
      </c>
      <c r="I15" s="44">
        <f t="shared" si="6"/>
        <v>8851.28</v>
      </c>
      <c r="J15" t="s">
        <v>155</v>
      </c>
      <c r="K15" t="s">
        <v>126</v>
      </c>
      <c r="L15">
        <v>100000</v>
      </c>
      <c r="M15" t="str">
        <f t="shared" si="7"/>
        <v>Y</v>
      </c>
      <c r="N15" t="str">
        <f t="shared" si="8"/>
        <v>TY12CAMBLU029</v>
      </c>
    </row>
    <row r="16" spans="1:14">
      <c r="A16" t="s">
        <v>171</v>
      </c>
      <c r="B16" t="str">
        <f t="shared" si="0"/>
        <v>TY</v>
      </c>
      <c r="C16" t="str">
        <f t="shared" si="1"/>
        <v>Toyota</v>
      </c>
      <c r="D16" t="str">
        <f t="shared" si="2"/>
        <v>CAM</v>
      </c>
      <c r="E16" t="str">
        <f t="shared" si="3"/>
        <v>Camrey</v>
      </c>
      <c r="F16" t="str">
        <f t="shared" si="4"/>
        <v>09</v>
      </c>
      <c r="G16">
        <f t="shared" si="5"/>
        <v>5</v>
      </c>
      <c r="H16">
        <v>48114.2</v>
      </c>
      <c r="I16" s="44">
        <f t="shared" si="6"/>
        <v>8748.03636363636</v>
      </c>
      <c r="J16" t="s">
        <v>157</v>
      </c>
      <c r="K16" t="s">
        <v>129</v>
      </c>
      <c r="L16">
        <v>100000</v>
      </c>
      <c r="M16" t="str">
        <f t="shared" si="7"/>
        <v>Y</v>
      </c>
      <c r="N16" t="str">
        <f t="shared" si="8"/>
        <v>TY09CAMWHI024</v>
      </c>
    </row>
    <row r="17" spans="1:14">
      <c r="A17" t="s">
        <v>172</v>
      </c>
      <c r="B17" t="str">
        <f t="shared" si="0"/>
        <v>HO</v>
      </c>
      <c r="C17" t="str">
        <f t="shared" si="1"/>
        <v>Honda</v>
      </c>
      <c r="D17" t="str">
        <f t="shared" si="2"/>
        <v>CIV</v>
      </c>
      <c r="E17" t="str">
        <f t="shared" si="3"/>
        <v>Civic</v>
      </c>
      <c r="F17" t="str">
        <f t="shared" si="4"/>
        <v>11</v>
      </c>
      <c r="G17">
        <f t="shared" si="5"/>
        <v>3</v>
      </c>
      <c r="H17">
        <v>30555.3</v>
      </c>
      <c r="I17" s="44">
        <f t="shared" si="6"/>
        <v>8730.08571428571</v>
      </c>
      <c r="J17" t="s">
        <v>159</v>
      </c>
      <c r="K17" t="s">
        <v>132</v>
      </c>
      <c r="L17">
        <v>75000</v>
      </c>
      <c r="M17" t="str">
        <f t="shared" si="7"/>
        <v>Y</v>
      </c>
      <c r="N17" t="str">
        <f t="shared" si="8"/>
        <v>HO11CIVBLA034</v>
      </c>
    </row>
    <row r="18" spans="1:14">
      <c r="A18" t="s">
        <v>173</v>
      </c>
      <c r="B18" t="str">
        <f t="shared" si="0"/>
        <v>HY</v>
      </c>
      <c r="C18" t="str">
        <f t="shared" si="1"/>
        <v>Hyundai</v>
      </c>
      <c r="D18" t="str">
        <f t="shared" si="2"/>
        <v>ELA</v>
      </c>
      <c r="E18" t="str">
        <f t="shared" si="3"/>
        <v>Elantra</v>
      </c>
      <c r="F18" t="str">
        <f t="shared" si="4"/>
        <v>11</v>
      </c>
      <c r="G18">
        <f t="shared" si="5"/>
        <v>3</v>
      </c>
      <c r="H18">
        <v>29102.3</v>
      </c>
      <c r="I18" s="44">
        <f t="shared" si="6"/>
        <v>8314.94285714286</v>
      </c>
      <c r="J18" t="s">
        <v>159</v>
      </c>
      <c r="K18" t="s">
        <v>138</v>
      </c>
      <c r="L18">
        <v>100000</v>
      </c>
      <c r="M18" t="str">
        <f t="shared" si="7"/>
        <v>Y</v>
      </c>
      <c r="N18" t="str">
        <f t="shared" si="8"/>
        <v>HY11ELABLA049</v>
      </c>
    </row>
    <row r="19" spans="1:14">
      <c r="A19" t="s">
        <v>174</v>
      </c>
      <c r="B19" t="str">
        <f t="shared" si="0"/>
        <v>CR</v>
      </c>
      <c r="C19" t="str">
        <f t="shared" si="1"/>
        <v>Chrysler</v>
      </c>
      <c r="D19" t="str">
        <f t="shared" si="2"/>
        <v>PTC</v>
      </c>
      <c r="E19" t="str">
        <f t="shared" si="3"/>
        <v>PT Cruiser</v>
      </c>
      <c r="F19" t="str">
        <f t="shared" si="4"/>
        <v>11</v>
      </c>
      <c r="G19">
        <f t="shared" si="5"/>
        <v>3</v>
      </c>
      <c r="H19">
        <v>27394.2</v>
      </c>
      <c r="I19" s="44">
        <f t="shared" si="6"/>
        <v>7826.91428571429</v>
      </c>
      <c r="J19" t="s">
        <v>159</v>
      </c>
      <c r="K19" t="s">
        <v>139</v>
      </c>
      <c r="L19">
        <v>75000</v>
      </c>
      <c r="M19" t="str">
        <f t="shared" si="7"/>
        <v>Y</v>
      </c>
      <c r="N19" t="str">
        <f t="shared" si="8"/>
        <v>CR11PTCBLA044</v>
      </c>
    </row>
    <row r="20" spans="1:14">
      <c r="A20" t="s">
        <v>175</v>
      </c>
      <c r="B20" t="str">
        <f t="shared" si="0"/>
        <v>GM</v>
      </c>
      <c r="C20" t="str">
        <f t="shared" si="1"/>
        <v>General Motors</v>
      </c>
      <c r="D20" t="str">
        <f t="shared" si="2"/>
        <v>CMR</v>
      </c>
      <c r="E20" t="str">
        <f t="shared" si="3"/>
        <v>Camero</v>
      </c>
      <c r="F20" t="str">
        <f t="shared" si="4"/>
        <v>12</v>
      </c>
      <c r="G20">
        <f t="shared" si="5"/>
        <v>2</v>
      </c>
      <c r="H20">
        <v>19421.1</v>
      </c>
      <c r="I20" s="44">
        <f t="shared" si="6"/>
        <v>7768.44</v>
      </c>
      <c r="J20" t="s">
        <v>159</v>
      </c>
      <c r="K20" t="s">
        <v>125</v>
      </c>
      <c r="L20">
        <v>100000</v>
      </c>
      <c r="M20" t="str">
        <f t="shared" si="7"/>
        <v>Y</v>
      </c>
      <c r="N20" t="str">
        <f t="shared" si="8"/>
        <v>GM12CMRBLA015</v>
      </c>
    </row>
    <row r="21" spans="1:14">
      <c r="A21" t="s">
        <v>176</v>
      </c>
      <c r="B21" t="str">
        <f t="shared" si="0"/>
        <v>FD</v>
      </c>
      <c r="C21" t="str">
        <f t="shared" si="1"/>
        <v>Ford</v>
      </c>
      <c r="D21" t="str">
        <f t="shared" si="2"/>
        <v>FCS</v>
      </c>
      <c r="E21" t="str">
        <f t="shared" si="3"/>
        <v>Focus</v>
      </c>
      <c r="F21" t="str">
        <f t="shared" si="4"/>
        <v>12</v>
      </c>
      <c r="G21">
        <f t="shared" si="5"/>
        <v>2</v>
      </c>
      <c r="H21">
        <v>19341.7</v>
      </c>
      <c r="I21" s="44">
        <f t="shared" si="6"/>
        <v>7736.68</v>
      </c>
      <c r="J21" t="s">
        <v>157</v>
      </c>
      <c r="K21" t="s">
        <v>140</v>
      </c>
      <c r="L21">
        <v>75000</v>
      </c>
      <c r="M21" t="str">
        <f t="shared" si="7"/>
        <v>Y</v>
      </c>
      <c r="N21" t="str">
        <f t="shared" si="8"/>
        <v>FD12FCSWHI011</v>
      </c>
    </row>
    <row r="22" spans="1:14">
      <c r="A22" t="s">
        <v>177</v>
      </c>
      <c r="B22" t="str">
        <f t="shared" si="0"/>
        <v>HO</v>
      </c>
      <c r="C22" t="str">
        <f t="shared" si="1"/>
        <v>Honda</v>
      </c>
      <c r="D22" t="str">
        <f t="shared" si="2"/>
        <v>CIV</v>
      </c>
      <c r="E22" t="str">
        <f t="shared" si="3"/>
        <v>Civic</v>
      </c>
      <c r="F22" t="str">
        <f t="shared" si="4"/>
        <v>10</v>
      </c>
      <c r="G22">
        <f t="shared" si="5"/>
        <v>4</v>
      </c>
      <c r="H22">
        <v>33477.2</v>
      </c>
      <c r="I22" s="44">
        <f t="shared" si="6"/>
        <v>7439.37777777778</v>
      </c>
      <c r="J22" t="s">
        <v>159</v>
      </c>
      <c r="K22" t="s">
        <v>137</v>
      </c>
      <c r="L22">
        <v>75000</v>
      </c>
      <c r="M22" t="str">
        <f t="shared" si="7"/>
        <v>Y</v>
      </c>
      <c r="N22" t="str">
        <f t="shared" si="8"/>
        <v>HO10CIVBLA033</v>
      </c>
    </row>
    <row r="23" spans="1:14">
      <c r="A23" t="s">
        <v>178</v>
      </c>
      <c r="B23" t="str">
        <f t="shared" si="0"/>
        <v>HO</v>
      </c>
      <c r="C23" t="str">
        <f t="shared" si="1"/>
        <v>Honda</v>
      </c>
      <c r="D23" t="str">
        <f t="shared" si="2"/>
        <v>ODY</v>
      </c>
      <c r="E23" t="str">
        <f t="shared" si="3"/>
        <v>Odyssey</v>
      </c>
      <c r="F23" t="str">
        <f t="shared" si="4"/>
        <v>14</v>
      </c>
      <c r="G23">
        <f t="shared" si="5"/>
        <v>0</v>
      </c>
      <c r="H23">
        <v>3708.1</v>
      </c>
      <c r="I23" s="44">
        <f t="shared" si="6"/>
        <v>7416.2</v>
      </c>
      <c r="J23" t="s">
        <v>159</v>
      </c>
      <c r="K23" t="s">
        <v>133</v>
      </c>
      <c r="L23">
        <v>100000</v>
      </c>
      <c r="M23" t="str">
        <f t="shared" si="7"/>
        <v>Y</v>
      </c>
      <c r="N23" t="str">
        <f t="shared" si="8"/>
        <v>HO14ODYBLA041</v>
      </c>
    </row>
    <row r="24" spans="1:14">
      <c r="A24" t="s">
        <v>179</v>
      </c>
      <c r="B24" t="str">
        <f t="shared" si="0"/>
        <v>GM</v>
      </c>
      <c r="C24" t="str">
        <f t="shared" si="1"/>
        <v>General Motors</v>
      </c>
      <c r="D24" t="str">
        <f t="shared" si="2"/>
        <v>SLV</v>
      </c>
      <c r="E24" t="str">
        <f t="shared" si="3"/>
        <v>Silverdo</v>
      </c>
      <c r="F24" t="str">
        <f t="shared" si="4"/>
        <v>10</v>
      </c>
      <c r="G24">
        <f t="shared" si="5"/>
        <v>4</v>
      </c>
      <c r="H24">
        <v>31144.4</v>
      </c>
      <c r="I24" s="44">
        <f t="shared" si="6"/>
        <v>6920.97777777778</v>
      </c>
      <c r="J24" t="s">
        <v>159</v>
      </c>
      <c r="K24" t="s">
        <v>130</v>
      </c>
      <c r="L24">
        <v>100000</v>
      </c>
      <c r="M24" t="str">
        <f t="shared" si="7"/>
        <v>Y</v>
      </c>
      <c r="N24" t="str">
        <f t="shared" si="8"/>
        <v>GM10SLVBLA017</v>
      </c>
    </row>
    <row r="25" spans="1:14">
      <c r="A25" t="s">
        <v>180</v>
      </c>
      <c r="B25" t="str">
        <f t="shared" si="0"/>
        <v>FD</v>
      </c>
      <c r="C25" t="str">
        <f t="shared" si="1"/>
        <v>Ford</v>
      </c>
      <c r="D25" t="str">
        <f t="shared" si="2"/>
        <v>MTG</v>
      </c>
      <c r="E25" t="str">
        <f t="shared" si="3"/>
        <v>Mustang</v>
      </c>
      <c r="F25" t="str">
        <f t="shared" si="4"/>
        <v>08</v>
      </c>
      <c r="G25">
        <f t="shared" si="5"/>
        <v>6</v>
      </c>
      <c r="H25">
        <v>44946.5</v>
      </c>
      <c r="I25" s="44">
        <f t="shared" si="6"/>
        <v>6914.84615384615</v>
      </c>
      <c r="J25" t="s">
        <v>181</v>
      </c>
      <c r="K25" t="s">
        <v>132</v>
      </c>
      <c r="L25">
        <v>50000</v>
      </c>
      <c r="M25" t="str">
        <f t="shared" si="7"/>
        <v>Y</v>
      </c>
      <c r="N25" t="str">
        <f t="shared" si="8"/>
        <v>FD08MTGGRE003</v>
      </c>
    </row>
    <row r="26" spans="1:14">
      <c r="A26" t="s">
        <v>182</v>
      </c>
      <c r="B26" t="str">
        <f t="shared" si="0"/>
        <v>CR</v>
      </c>
      <c r="C26" t="str">
        <f t="shared" si="1"/>
        <v>Chrysler</v>
      </c>
      <c r="D26" t="str">
        <f t="shared" si="2"/>
        <v>CAR</v>
      </c>
      <c r="E26" t="str">
        <f t="shared" si="3"/>
        <v>Camrey</v>
      </c>
      <c r="F26" t="str">
        <f t="shared" si="4"/>
        <v>04</v>
      </c>
      <c r="G26">
        <f t="shared" si="5"/>
        <v>10</v>
      </c>
      <c r="H26">
        <v>72527.2</v>
      </c>
      <c r="I26" s="44">
        <f t="shared" si="6"/>
        <v>6907.35238095238</v>
      </c>
      <c r="J26" t="s">
        <v>157</v>
      </c>
      <c r="K26" t="s">
        <v>125</v>
      </c>
      <c r="L26">
        <v>75000</v>
      </c>
      <c r="M26" t="str">
        <f t="shared" si="7"/>
        <v>Y</v>
      </c>
      <c r="N26" t="str">
        <f t="shared" si="8"/>
        <v>CR04CARWHI047</v>
      </c>
    </row>
    <row r="27" spans="1:14">
      <c r="A27" t="s">
        <v>183</v>
      </c>
      <c r="B27" t="str">
        <f t="shared" si="0"/>
        <v>HO</v>
      </c>
      <c r="C27" t="str">
        <f t="shared" si="1"/>
        <v>Honda</v>
      </c>
      <c r="D27" t="str">
        <f t="shared" si="2"/>
        <v>ODY</v>
      </c>
      <c r="E27" t="str">
        <f t="shared" si="3"/>
        <v>Odyssey</v>
      </c>
      <c r="F27" t="str">
        <f t="shared" si="4"/>
        <v>07</v>
      </c>
      <c r="G27">
        <f t="shared" si="5"/>
        <v>7</v>
      </c>
      <c r="H27">
        <v>50854.1</v>
      </c>
      <c r="I27" s="44">
        <f t="shared" si="6"/>
        <v>6780.54666666667</v>
      </c>
      <c r="J27" t="s">
        <v>159</v>
      </c>
      <c r="K27" t="s">
        <v>137</v>
      </c>
      <c r="L27">
        <v>100000</v>
      </c>
      <c r="M27" t="str">
        <f t="shared" si="7"/>
        <v>Y</v>
      </c>
      <c r="N27" t="str">
        <f t="shared" si="8"/>
        <v>HO07ODYBLA038</v>
      </c>
    </row>
    <row r="28" spans="1:14">
      <c r="A28" t="s">
        <v>184</v>
      </c>
      <c r="B28" t="str">
        <f t="shared" si="0"/>
        <v>HO</v>
      </c>
      <c r="C28" t="str">
        <f t="shared" si="1"/>
        <v>Honda</v>
      </c>
      <c r="D28" t="str">
        <f t="shared" si="2"/>
        <v>ODY</v>
      </c>
      <c r="E28" t="str">
        <f t="shared" si="3"/>
        <v>Odyssey</v>
      </c>
      <c r="F28" t="str">
        <f t="shared" si="4"/>
        <v>08</v>
      </c>
      <c r="G28">
        <f t="shared" si="5"/>
        <v>6</v>
      </c>
      <c r="H28">
        <v>42504.6</v>
      </c>
      <c r="I28" s="44">
        <f t="shared" si="6"/>
        <v>6539.16923076923</v>
      </c>
      <c r="J28" t="s">
        <v>157</v>
      </c>
      <c r="K28" t="s">
        <v>135</v>
      </c>
      <c r="L28">
        <v>100000</v>
      </c>
      <c r="M28" t="str">
        <f t="shared" si="7"/>
        <v>Y</v>
      </c>
      <c r="N28" t="str">
        <f t="shared" si="8"/>
        <v>HO08ODYWHI039</v>
      </c>
    </row>
    <row r="29" spans="1:14">
      <c r="A29" t="s">
        <v>185</v>
      </c>
      <c r="B29" t="str">
        <f t="shared" si="0"/>
        <v>FD</v>
      </c>
      <c r="C29" t="str">
        <f t="shared" si="1"/>
        <v>Ford</v>
      </c>
      <c r="D29" t="str">
        <f t="shared" si="2"/>
        <v>FCS</v>
      </c>
      <c r="E29" t="str">
        <f t="shared" si="3"/>
        <v>Focus</v>
      </c>
      <c r="F29" t="str">
        <f t="shared" si="4"/>
        <v>09</v>
      </c>
      <c r="G29">
        <f t="shared" si="5"/>
        <v>5</v>
      </c>
      <c r="H29">
        <v>35137</v>
      </c>
      <c r="I29" s="44">
        <f t="shared" si="6"/>
        <v>6388.54545454545</v>
      </c>
      <c r="J29" t="s">
        <v>159</v>
      </c>
      <c r="K29" t="s">
        <v>129</v>
      </c>
      <c r="L29">
        <v>75000</v>
      </c>
      <c r="M29" t="str">
        <f t="shared" si="7"/>
        <v>Y</v>
      </c>
      <c r="N29" t="str">
        <f t="shared" si="8"/>
        <v>FD09FCSBLA008</v>
      </c>
    </row>
    <row r="30" spans="1:14">
      <c r="A30" t="s">
        <v>186</v>
      </c>
      <c r="B30" t="str">
        <f t="shared" si="0"/>
        <v>TY</v>
      </c>
      <c r="C30" t="str">
        <f t="shared" si="1"/>
        <v>Toyota</v>
      </c>
      <c r="D30" t="str">
        <f t="shared" si="2"/>
        <v>COR</v>
      </c>
      <c r="E30" t="str">
        <f t="shared" si="3"/>
        <v>Corola</v>
      </c>
      <c r="F30" t="str">
        <f t="shared" si="4"/>
        <v>03</v>
      </c>
      <c r="G30">
        <f t="shared" si="5"/>
        <v>11</v>
      </c>
      <c r="H30">
        <v>73444.4</v>
      </c>
      <c r="I30" s="44">
        <f t="shared" si="6"/>
        <v>6386.46956521739</v>
      </c>
      <c r="J30" t="s">
        <v>159</v>
      </c>
      <c r="K30" t="s">
        <v>128</v>
      </c>
      <c r="L30">
        <v>100000</v>
      </c>
      <c r="M30" t="str">
        <f t="shared" si="7"/>
        <v>Y</v>
      </c>
      <c r="N30" t="str">
        <f t="shared" si="8"/>
        <v>TY03CORBLA026</v>
      </c>
    </row>
    <row r="31" spans="1:14">
      <c r="A31" t="s">
        <v>187</v>
      </c>
      <c r="B31" t="str">
        <f t="shared" si="0"/>
        <v>HO</v>
      </c>
      <c r="C31" t="str">
        <f t="shared" si="1"/>
        <v>Honda</v>
      </c>
      <c r="D31" t="str">
        <f t="shared" si="2"/>
        <v>ODY</v>
      </c>
      <c r="E31" t="str">
        <f t="shared" si="3"/>
        <v>Odyssey</v>
      </c>
      <c r="F31" t="str">
        <f t="shared" si="4"/>
        <v>05</v>
      </c>
      <c r="G31">
        <f t="shared" si="5"/>
        <v>9</v>
      </c>
      <c r="H31">
        <v>60389.5</v>
      </c>
      <c r="I31" s="44">
        <f t="shared" si="6"/>
        <v>6356.78947368421</v>
      </c>
      <c r="J31" t="s">
        <v>157</v>
      </c>
      <c r="K31" t="s">
        <v>129</v>
      </c>
      <c r="L31">
        <v>100000</v>
      </c>
      <c r="M31" t="str">
        <f t="shared" si="7"/>
        <v>Y</v>
      </c>
      <c r="N31" t="str">
        <f t="shared" si="8"/>
        <v>HO05ODYWHI037</v>
      </c>
    </row>
    <row r="32" spans="1:14">
      <c r="A32" t="s">
        <v>188</v>
      </c>
      <c r="B32" t="str">
        <f t="shared" si="0"/>
        <v>TY</v>
      </c>
      <c r="C32" t="str">
        <f t="shared" si="1"/>
        <v>Toyota</v>
      </c>
      <c r="D32" t="str">
        <f t="shared" si="2"/>
        <v>CAM</v>
      </c>
      <c r="E32" t="str">
        <f t="shared" si="3"/>
        <v>Camrey</v>
      </c>
      <c r="F32" t="str">
        <f t="shared" si="4"/>
        <v>96</v>
      </c>
      <c r="G32">
        <f t="shared" si="5"/>
        <v>18</v>
      </c>
      <c r="H32">
        <v>114660.6</v>
      </c>
      <c r="I32" s="44">
        <f t="shared" si="6"/>
        <v>6197.87027027027</v>
      </c>
      <c r="J32" t="s">
        <v>181</v>
      </c>
      <c r="K32" t="s">
        <v>126</v>
      </c>
      <c r="L32">
        <v>100000</v>
      </c>
      <c r="M32" t="str">
        <f t="shared" si="7"/>
        <v>Not Covered</v>
      </c>
      <c r="N32" t="str">
        <f t="shared" si="8"/>
        <v>TY96CAMGRE020</v>
      </c>
    </row>
    <row r="33" spans="1:14">
      <c r="A33" t="s">
        <v>189</v>
      </c>
      <c r="B33" t="str">
        <f t="shared" si="0"/>
        <v>CR</v>
      </c>
      <c r="C33" t="str">
        <f t="shared" si="1"/>
        <v>Chrysler</v>
      </c>
      <c r="D33" t="str">
        <f t="shared" si="2"/>
        <v>PTC</v>
      </c>
      <c r="E33" t="str">
        <f t="shared" si="3"/>
        <v>PT Cruiser</v>
      </c>
      <c r="F33" t="str">
        <f t="shared" si="4"/>
        <v>04</v>
      </c>
      <c r="G33">
        <f t="shared" si="5"/>
        <v>10</v>
      </c>
      <c r="H33">
        <v>64542</v>
      </c>
      <c r="I33" s="44">
        <f t="shared" si="6"/>
        <v>6146.85714285714</v>
      </c>
      <c r="J33" t="s">
        <v>155</v>
      </c>
      <c r="K33" t="s">
        <v>69</v>
      </c>
      <c r="L33">
        <v>75000</v>
      </c>
      <c r="M33" t="str">
        <f t="shared" si="7"/>
        <v>Y</v>
      </c>
      <c r="N33" t="str">
        <f t="shared" si="8"/>
        <v>CR04PTCBLU042</v>
      </c>
    </row>
    <row r="34" spans="1:14">
      <c r="A34" t="s">
        <v>190</v>
      </c>
      <c r="B34" t="str">
        <f t="shared" si="0"/>
        <v>FD</v>
      </c>
      <c r="C34" t="str">
        <f t="shared" si="1"/>
        <v>Ford</v>
      </c>
      <c r="D34" t="str">
        <f t="shared" si="2"/>
        <v>FCS</v>
      </c>
      <c r="E34" t="str">
        <f t="shared" si="3"/>
        <v>Focus</v>
      </c>
      <c r="F34" t="str">
        <f t="shared" si="4"/>
        <v>06</v>
      </c>
      <c r="G34">
        <f t="shared" si="5"/>
        <v>8</v>
      </c>
      <c r="H34">
        <v>52229.5</v>
      </c>
      <c r="I34" s="44">
        <f t="shared" si="6"/>
        <v>6144.64705882353</v>
      </c>
      <c r="J34" t="s">
        <v>181</v>
      </c>
      <c r="K34" t="s">
        <v>132</v>
      </c>
      <c r="L34">
        <v>75000</v>
      </c>
      <c r="M34" t="str">
        <f t="shared" si="7"/>
        <v>Y</v>
      </c>
      <c r="N34" t="str">
        <f t="shared" si="8"/>
        <v>FD06FCSGRE007</v>
      </c>
    </row>
    <row r="35" spans="1:14">
      <c r="A35" t="s">
        <v>191</v>
      </c>
      <c r="B35" t="str">
        <f t="shared" si="0"/>
        <v>TY</v>
      </c>
      <c r="C35" t="str">
        <f t="shared" si="1"/>
        <v>Toyota</v>
      </c>
      <c r="D35" t="str">
        <f t="shared" si="2"/>
        <v>CAM</v>
      </c>
      <c r="E35" t="str">
        <f t="shared" si="3"/>
        <v>Camrey</v>
      </c>
      <c r="F35" t="str">
        <f t="shared" si="4"/>
        <v>00</v>
      </c>
      <c r="G35">
        <f t="shared" si="5"/>
        <v>14</v>
      </c>
      <c r="H35">
        <v>85928</v>
      </c>
      <c r="I35" s="44">
        <f t="shared" si="6"/>
        <v>5926.06896551724</v>
      </c>
      <c r="J35" t="s">
        <v>181</v>
      </c>
      <c r="K35" t="s">
        <v>127</v>
      </c>
      <c r="L35">
        <v>100000</v>
      </c>
      <c r="M35" t="str">
        <f t="shared" si="7"/>
        <v>Y</v>
      </c>
      <c r="N35" t="str">
        <f t="shared" ref="N35:N53" si="9">CONCATENATE(B35,F35,D35,UPPER(LEFT(J35,3)),RIGHT(A35,3))</f>
        <v>TY00CAMGRE022</v>
      </c>
    </row>
    <row r="36" spans="1:14">
      <c r="A36" t="s">
        <v>192</v>
      </c>
      <c r="B36" t="str">
        <f t="shared" si="0"/>
        <v>FD</v>
      </c>
      <c r="C36" t="str">
        <f t="shared" si="1"/>
        <v>Ford</v>
      </c>
      <c r="D36" t="str">
        <f t="shared" si="2"/>
        <v>MTG</v>
      </c>
      <c r="E36" t="str">
        <f t="shared" si="3"/>
        <v>Mustang</v>
      </c>
      <c r="F36" t="str">
        <f t="shared" si="4"/>
        <v>08</v>
      </c>
      <c r="G36">
        <f t="shared" si="5"/>
        <v>6</v>
      </c>
      <c r="H36">
        <v>37558.8</v>
      </c>
      <c r="I36" s="44">
        <f t="shared" si="6"/>
        <v>5778.27692307692</v>
      </c>
      <c r="J36" t="s">
        <v>159</v>
      </c>
      <c r="K36" t="s">
        <v>131</v>
      </c>
      <c r="L36">
        <v>50000</v>
      </c>
      <c r="M36" t="str">
        <f t="shared" si="7"/>
        <v>Y</v>
      </c>
      <c r="N36" t="str">
        <f t="shared" si="9"/>
        <v>FD08MTGBLA004</v>
      </c>
    </row>
    <row r="37" spans="1:14">
      <c r="A37" t="s">
        <v>193</v>
      </c>
      <c r="B37" t="str">
        <f t="shared" si="0"/>
        <v>TY</v>
      </c>
      <c r="C37" t="str">
        <f t="shared" si="1"/>
        <v>Toyota</v>
      </c>
      <c r="D37" t="str">
        <f t="shared" si="2"/>
        <v>CAM</v>
      </c>
      <c r="E37" t="str">
        <f t="shared" si="3"/>
        <v>Camrey</v>
      </c>
      <c r="F37" t="str">
        <f t="shared" si="4"/>
        <v>98</v>
      </c>
      <c r="G37">
        <f t="shared" si="5"/>
        <v>16</v>
      </c>
      <c r="H37">
        <v>93382.6</v>
      </c>
      <c r="I37" s="44">
        <f t="shared" si="6"/>
        <v>5659.55151515152</v>
      </c>
      <c r="J37" t="s">
        <v>159</v>
      </c>
      <c r="K37" t="s">
        <v>137</v>
      </c>
      <c r="L37">
        <v>100000</v>
      </c>
      <c r="M37" t="str">
        <f t="shared" si="7"/>
        <v>Y</v>
      </c>
      <c r="N37" t="str">
        <f t="shared" si="9"/>
        <v>TY98CAMBLA021</v>
      </c>
    </row>
    <row r="38" spans="1:14">
      <c r="A38" t="s">
        <v>194</v>
      </c>
      <c r="B38" t="str">
        <f t="shared" si="0"/>
        <v>CR</v>
      </c>
      <c r="C38" t="str">
        <f t="shared" si="1"/>
        <v>Chrysler</v>
      </c>
      <c r="D38" t="str">
        <f t="shared" si="2"/>
        <v>PTC</v>
      </c>
      <c r="E38" t="str">
        <f t="shared" si="3"/>
        <v>PT Cruiser</v>
      </c>
      <c r="F38" t="str">
        <f t="shared" si="4"/>
        <v>07</v>
      </c>
      <c r="G38">
        <f t="shared" si="5"/>
        <v>7</v>
      </c>
      <c r="H38">
        <v>42074.2</v>
      </c>
      <c r="I38" s="44">
        <f t="shared" si="6"/>
        <v>5609.89333333333</v>
      </c>
      <c r="J38" t="s">
        <v>181</v>
      </c>
      <c r="K38" t="s">
        <v>128</v>
      </c>
      <c r="L38">
        <v>75000</v>
      </c>
      <c r="M38" t="str">
        <f t="shared" si="7"/>
        <v>Y</v>
      </c>
      <c r="N38" t="str">
        <f t="shared" si="9"/>
        <v>CR07PTCGRE043</v>
      </c>
    </row>
    <row r="39" spans="1:14">
      <c r="A39" t="s">
        <v>195</v>
      </c>
      <c r="B39" t="str">
        <f t="shared" si="0"/>
        <v>FD</v>
      </c>
      <c r="C39" t="str">
        <f t="shared" si="1"/>
        <v>Ford</v>
      </c>
      <c r="D39" t="str">
        <f t="shared" si="2"/>
        <v>MTG</v>
      </c>
      <c r="E39" t="str">
        <f t="shared" si="3"/>
        <v>Mustang</v>
      </c>
      <c r="F39" t="str">
        <f t="shared" si="4"/>
        <v>08</v>
      </c>
      <c r="G39">
        <f t="shared" si="5"/>
        <v>6</v>
      </c>
      <c r="H39">
        <v>36438.5</v>
      </c>
      <c r="I39" s="44">
        <f t="shared" si="6"/>
        <v>5605.92307692308</v>
      </c>
      <c r="J39" t="s">
        <v>157</v>
      </c>
      <c r="K39" t="s">
        <v>69</v>
      </c>
      <c r="L39">
        <v>50000</v>
      </c>
      <c r="M39" t="str">
        <f t="shared" si="7"/>
        <v>Y</v>
      </c>
      <c r="N39" t="str">
        <f t="shared" si="9"/>
        <v>FD08MTGWHI005</v>
      </c>
    </row>
    <row r="40" spans="1:14">
      <c r="A40" t="s">
        <v>196</v>
      </c>
      <c r="B40" t="str">
        <f t="shared" si="0"/>
        <v>GM</v>
      </c>
      <c r="C40" t="str">
        <f t="shared" si="1"/>
        <v>General Motors</v>
      </c>
      <c r="D40" t="str">
        <f t="shared" si="2"/>
        <v>SLV</v>
      </c>
      <c r="E40" t="str">
        <f t="shared" si="3"/>
        <v>Silverdo</v>
      </c>
      <c r="F40" t="str">
        <f t="shared" si="4"/>
        <v>00</v>
      </c>
      <c r="G40">
        <f t="shared" si="5"/>
        <v>14</v>
      </c>
      <c r="H40">
        <v>80685.8</v>
      </c>
      <c r="I40" s="44">
        <f t="shared" si="6"/>
        <v>5564.53793103448</v>
      </c>
      <c r="J40" t="s">
        <v>155</v>
      </c>
      <c r="K40" t="s">
        <v>139</v>
      </c>
      <c r="L40">
        <v>100000</v>
      </c>
      <c r="M40" t="str">
        <f t="shared" si="7"/>
        <v>Y</v>
      </c>
      <c r="N40" t="str">
        <f t="shared" si="9"/>
        <v>GM00SLVBLU019</v>
      </c>
    </row>
    <row r="41" spans="1:14">
      <c r="A41" t="s">
        <v>197</v>
      </c>
      <c r="B41" t="str">
        <f t="shared" si="0"/>
        <v>FD</v>
      </c>
      <c r="C41" t="str">
        <f t="shared" si="1"/>
        <v>Ford</v>
      </c>
      <c r="D41" t="str">
        <f t="shared" si="2"/>
        <v>FCS</v>
      </c>
      <c r="E41" t="str">
        <f t="shared" si="3"/>
        <v>Focus</v>
      </c>
      <c r="F41" t="str">
        <f t="shared" si="4"/>
        <v>06</v>
      </c>
      <c r="G41">
        <f t="shared" si="5"/>
        <v>8</v>
      </c>
      <c r="H41">
        <v>46311.4</v>
      </c>
      <c r="I41" s="44">
        <f t="shared" si="6"/>
        <v>5448.4</v>
      </c>
      <c r="J41" t="s">
        <v>181</v>
      </c>
      <c r="K41" t="s">
        <v>127</v>
      </c>
      <c r="L41">
        <v>75000</v>
      </c>
      <c r="M41" t="str">
        <f t="shared" si="7"/>
        <v>Y</v>
      </c>
      <c r="N41" t="str">
        <f t="shared" si="9"/>
        <v>FD06FCSGRE006</v>
      </c>
    </row>
    <row r="42" spans="1:14">
      <c r="A42" t="s">
        <v>198</v>
      </c>
      <c r="B42" t="str">
        <f t="shared" si="0"/>
        <v>TY</v>
      </c>
      <c r="C42" t="str">
        <f t="shared" si="1"/>
        <v>Toyota</v>
      </c>
      <c r="D42" t="str">
        <f t="shared" si="2"/>
        <v>CAM</v>
      </c>
      <c r="E42" t="str">
        <f t="shared" si="3"/>
        <v>Camrey</v>
      </c>
      <c r="F42" t="str">
        <f t="shared" si="4"/>
        <v>02</v>
      </c>
      <c r="G42">
        <f t="shared" si="5"/>
        <v>12</v>
      </c>
      <c r="H42">
        <v>67829.1</v>
      </c>
      <c r="I42" s="44">
        <f t="shared" si="6"/>
        <v>5426.328</v>
      </c>
      <c r="J42" t="s">
        <v>159</v>
      </c>
      <c r="K42" t="s">
        <v>69</v>
      </c>
      <c r="L42">
        <v>100000</v>
      </c>
      <c r="M42" t="str">
        <f t="shared" si="7"/>
        <v>Y</v>
      </c>
      <c r="N42" t="str">
        <f t="shared" si="9"/>
        <v>TY02CAMBLA023</v>
      </c>
    </row>
    <row r="43" spans="1:14">
      <c r="A43" t="s">
        <v>199</v>
      </c>
      <c r="B43" t="str">
        <f t="shared" si="0"/>
        <v>CR</v>
      </c>
      <c r="C43" t="str">
        <f t="shared" si="1"/>
        <v>Chrysler</v>
      </c>
      <c r="D43" t="str">
        <f t="shared" si="2"/>
        <v>CAR</v>
      </c>
      <c r="E43" t="str">
        <f t="shared" si="3"/>
        <v>Camrey</v>
      </c>
      <c r="F43" t="str">
        <f t="shared" si="4"/>
        <v>00</v>
      </c>
      <c r="G43">
        <f t="shared" si="5"/>
        <v>14</v>
      </c>
      <c r="H43">
        <v>77243.1</v>
      </c>
      <c r="I43" s="44">
        <f t="shared" si="6"/>
        <v>5327.11034482759</v>
      </c>
      <c r="J43" t="s">
        <v>159</v>
      </c>
      <c r="K43" t="s">
        <v>131</v>
      </c>
      <c r="L43">
        <v>75000</v>
      </c>
      <c r="M43" t="str">
        <f t="shared" si="7"/>
        <v>Not Covered</v>
      </c>
      <c r="N43" t="str">
        <f t="shared" si="9"/>
        <v>CR00CARBLA046</v>
      </c>
    </row>
    <row r="44" spans="1:14">
      <c r="A44" t="s">
        <v>200</v>
      </c>
      <c r="B44" t="str">
        <f t="shared" si="0"/>
        <v>HO</v>
      </c>
      <c r="C44" t="str">
        <f t="shared" si="1"/>
        <v>Honda</v>
      </c>
      <c r="D44" t="str">
        <f t="shared" si="2"/>
        <v>CIV</v>
      </c>
      <c r="E44" t="str">
        <f t="shared" si="3"/>
        <v>Civic</v>
      </c>
      <c r="F44" t="str">
        <f t="shared" si="4"/>
        <v>99</v>
      </c>
      <c r="G44">
        <f t="shared" si="5"/>
        <v>15</v>
      </c>
      <c r="H44">
        <v>82374</v>
      </c>
      <c r="I44" s="44">
        <f t="shared" si="6"/>
        <v>5314.45161290323</v>
      </c>
      <c r="J44" t="s">
        <v>157</v>
      </c>
      <c r="K44" t="s">
        <v>135</v>
      </c>
      <c r="L44">
        <v>75000</v>
      </c>
      <c r="M44" t="str">
        <f t="shared" si="7"/>
        <v>Not Covered</v>
      </c>
      <c r="N44" t="str">
        <f t="shared" si="9"/>
        <v>HO99CIVWHI030</v>
      </c>
    </row>
    <row r="45" spans="1:14">
      <c r="A45" t="s">
        <v>201</v>
      </c>
      <c r="B45" t="str">
        <f t="shared" si="0"/>
        <v>FD</v>
      </c>
      <c r="C45" t="str">
        <f t="shared" si="1"/>
        <v>Ford</v>
      </c>
      <c r="D45" t="str">
        <f t="shared" si="2"/>
        <v>MTG</v>
      </c>
      <c r="E45" t="str">
        <f t="shared" si="3"/>
        <v>Mustang</v>
      </c>
      <c r="F45" t="str">
        <f t="shared" si="4"/>
        <v>06</v>
      </c>
      <c r="G45">
        <f t="shared" si="5"/>
        <v>8</v>
      </c>
      <c r="H45">
        <v>44974.8</v>
      </c>
      <c r="I45" s="44">
        <f t="shared" si="6"/>
        <v>5291.15294117647</v>
      </c>
      <c r="J45" t="s">
        <v>157</v>
      </c>
      <c r="K45" t="s">
        <v>133</v>
      </c>
      <c r="L45">
        <v>50000</v>
      </c>
      <c r="M45" t="str">
        <f t="shared" si="7"/>
        <v>Y</v>
      </c>
      <c r="N45" t="str">
        <f t="shared" si="9"/>
        <v>FD06MTGWHI002</v>
      </c>
    </row>
    <row r="46" spans="1:14">
      <c r="A46" t="s">
        <v>202</v>
      </c>
      <c r="B46" t="str">
        <f t="shared" si="0"/>
        <v>HO</v>
      </c>
      <c r="C46" t="str">
        <f t="shared" si="1"/>
        <v>Honda</v>
      </c>
      <c r="D46" t="str">
        <f t="shared" si="2"/>
        <v>CIV</v>
      </c>
      <c r="E46" t="str">
        <f t="shared" si="3"/>
        <v>Civic</v>
      </c>
      <c r="F46" t="str">
        <f t="shared" si="4"/>
        <v>01</v>
      </c>
      <c r="G46">
        <f t="shared" si="5"/>
        <v>13</v>
      </c>
      <c r="H46">
        <v>69891.9</v>
      </c>
      <c r="I46" s="44">
        <f t="shared" si="6"/>
        <v>5177.17777777778</v>
      </c>
      <c r="J46" t="s">
        <v>155</v>
      </c>
      <c r="K46" t="s">
        <v>131</v>
      </c>
      <c r="L46">
        <v>75000</v>
      </c>
      <c r="M46" t="str">
        <f t="shared" si="7"/>
        <v>Y</v>
      </c>
      <c r="N46" t="str">
        <f t="shared" si="9"/>
        <v>HO01CIVBLU031</v>
      </c>
    </row>
    <row r="47" spans="1:14">
      <c r="A47" t="s">
        <v>203</v>
      </c>
      <c r="B47" t="str">
        <f t="shared" si="0"/>
        <v>GM</v>
      </c>
      <c r="C47" t="str">
        <f t="shared" si="1"/>
        <v>General Motors</v>
      </c>
      <c r="D47" t="str">
        <f t="shared" si="2"/>
        <v>CMR</v>
      </c>
      <c r="E47" t="str">
        <f t="shared" si="3"/>
        <v>Camero</v>
      </c>
      <c r="F47" t="str">
        <f t="shared" si="4"/>
        <v>09</v>
      </c>
      <c r="G47">
        <f t="shared" si="5"/>
        <v>5</v>
      </c>
      <c r="H47">
        <v>28464.8</v>
      </c>
      <c r="I47" s="44">
        <f t="shared" si="6"/>
        <v>5175.41818181818</v>
      </c>
      <c r="J47" t="s">
        <v>157</v>
      </c>
      <c r="K47" t="s">
        <v>136</v>
      </c>
      <c r="L47">
        <v>100000</v>
      </c>
      <c r="M47" t="str">
        <f t="shared" si="7"/>
        <v>Y</v>
      </c>
      <c r="N47" t="str">
        <f t="shared" si="9"/>
        <v>GM09CMRWHI014</v>
      </c>
    </row>
    <row r="48" spans="1:14">
      <c r="A48" t="s">
        <v>204</v>
      </c>
      <c r="B48" t="str">
        <f t="shared" si="0"/>
        <v>TY</v>
      </c>
      <c r="C48" t="str">
        <f t="shared" si="1"/>
        <v>Toyota</v>
      </c>
      <c r="D48" t="str">
        <f t="shared" si="2"/>
        <v>COR</v>
      </c>
      <c r="E48" t="str">
        <f t="shared" si="3"/>
        <v>Corola</v>
      </c>
      <c r="F48" t="str">
        <f t="shared" si="4"/>
        <v>02</v>
      </c>
      <c r="G48">
        <f t="shared" si="5"/>
        <v>12</v>
      </c>
      <c r="H48">
        <v>64467.4</v>
      </c>
      <c r="I48" s="44">
        <f t="shared" si="6"/>
        <v>5157.392</v>
      </c>
      <c r="J48" t="s">
        <v>205</v>
      </c>
      <c r="K48" t="s">
        <v>128</v>
      </c>
      <c r="L48">
        <v>100000</v>
      </c>
      <c r="M48" t="str">
        <f t="shared" si="7"/>
        <v>Y</v>
      </c>
      <c r="N48" t="str">
        <f t="shared" si="9"/>
        <v>TY02CORRED025</v>
      </c>
    </row>
    <row r="49" spans="1:14">
      <c r="A49" t="s">
        <v>206</v>
      </c>
      <c r="B49" t="str">
        <f t="shared" si="0"/>
        <v>CR</v>
      </c>
      <c r="C49" t="str">
        <f t="shared" si="1"/>
        <v>Chrysler</v>
      </c>
      <c r="D49" t="str">
        <f t="shared" si="2"/>
        <v>CAR</v>
      </c>
      <c r="E49" t="str">
        <f t="shared" si="3"/>
        <v>Camrey</v>
      </c>
      <c r="F49" t="str">
        <f t="shared" si="4"/>
        <v>99</v>
      </c>
      <c r="G49">
        <f t="shared" si="5"/>
        <v>15</v>
      </c>
      <c r="H49">
        <v>79420.6</v>
      </c>
      <c r="I49" s="44">
        <f t="shared" si="6"/>
        <v>5123.90967741935</v>
      </c>
      <c r="J49" t="s">
        <v>181</v>
      </c>
      <c r="K49" t="s">
        <v>130</v>
      </c>
      <c r="L49">
        <v>75000</v>
      </c>
      <c r="M49" t="str">
        <f t="shared" si="7"/>
        <v>Not Covered</v>
      </c>
      <c r="N49" t="str">
        <f t="shared" si="9"/>
        <v>CR99CARGRE045</v>
      </c>
    </row>
    <row r="50" spans="1:14">
      <c r="A50" t="s">
        <v>207</v>
      </c>
      <c r="B50" t="str">
        <f t="shared" si="0"/>
        <v>GM</v>
      </c>
      <c r="C50" t="str">
        <f t="shared" si="1"/>
        <v>General Motors</v>
      </c>
      <c r="D50" t="str">
        <f t="shared" si="2"/>
        <v>SLV</v>
      </c>
      <c r="E50" t="str">
        <f t="shared" si="3"/>
        <v>Silverdo</v>
      </c>
      <c r="F50" t="str">
        <f t="shared" si="4"/>
        <v>98</v>
      </c>
      <c r="G50">
        <f t="shared" si="5"/>
        <v>16</v>
      </c>
      <c r="H50">
        <v>83162.7</v>
      </c>
      <c r="I50" s="44">
        <f t="shared" si="6"/>
        <v>5040.16363636364</v>
      </c>
      <c r="J50" t="s">
        <v>159</v>
      </c>
      <c r="K50" t="s">
        <v>136</v>
      </c>
      <c r="L50">
        <v>100000</v>
      </c>
      <c r="M50" t="str">
        <f t="shared" si="7"/>
        <v>Y</v>
      </c>
      <c r="N50" t="str">
        <f t="shared" si="9"/>
        <v>GM98SLVBLA018</v>
      </c>
    </row>
    <row r="51" spans="1:14">
      <c r="A51" t="s">
        <v>208</v>
      </c>
      <c r="B51" t="str">
        <f t="shared" si="0"/>
        <v>CR</v>
      </c>
      <c r="C51" t="str">
        <f t="shared" si="1"/>
        <v>Chrysler</v>
      </c>
      <c r="D51" t="str">
        <f t="shared" si="2"/>
        <v>CAR</v>
      </c>
      <c r="E51" t="str">
        <f t="shared" si="3"/>
        <v>Camrey</v>
      </c>
      <c r="F51" t="str">
        <f t="shared" si="4"/>
        <v>04</v>
      </c>
      <c r="G51">
        <f t="shared" si="5"/>
        <v>10</v>
      </c>
      <c r="H51">
        <v>52699.4</v>
      </c>
      <c r="I51" s="44">
        <f t="shared" si="6"/>
        <v>5018.99047619048</v>
      </c>
      <c r="J51" t="s">
        <v>205</v>
      </c>
      <c r="K51" t="s">
        <v>125</v>
      </c>
      <c r="L51">
        <v>75000</v>
      </c>
      <c r="M51" t="str">
        <f t="shared" si="7"/>
        <v>Y</v>
      </c>
      <c r="N51" t="str">
        <f t="shared" si="9"/>
        <v>CR04CARRED048</v>
      </c>
    </row>
    <row r="52" spans="1:14">
      <c r="A52" t="s">
        <v>209</v>
      </c>
      <c r="B52" t="str">
        <f t="shared" si="0"/>
        <v>HO</v>
      </c>
      <c r="C52" t="str">
        <f t="shared" si="1"/>
        <v>Honda</v>
      </c>
      <c r="D52" t="str">
        <f t="shared" si="2"/>
        <v>CIV</v>
      </c>
      <c r="E52" t="str">
        <f t="shared" si="3"/>
        <v>Civic</v>
      </c>
      <c r="F52" t="str">
        <f t="shared" si="4"/>
        <v>10</v>
      </c>
      <c r="G52">
        <f t="shared" si="5"/>
        <v>4</v>
      </c>
      <c r="H52">
        <v>22573</v>
      </c>
      <c r="I52" s="44">
        <f t="shared" si="6"/>
        <v>5016.22222222222</v>
      </c>
      <c r="J52" t="s">
        <v>155</v>
      </c>
      <c r="K52" t="s">
        <v>138</v>
      </c>
      <c r="L52">
        <v>75000</v>
      </c>
      <c r="M52" t="str">
        <f t="shared" si="7"/>
        <v>Y</v>
      </c>
      <c r="N52" t="str">
        <f t="shared" si="9"/>
        <v>HO10CIVBLU032</v>
      </c>
    </row>
    <row r="53" spans="1:14">
      <c r="A53" t="s">
        <v>210</v>
      </c>
      <c r="B53" t="str">
        <f t="shared" si="0"/>
        <v>FD</v>
      </c>
      <c r="C53" t="str">
        <f t="shared" si="1"/>
        <v>Ford</v>
      </c>
      <c r="D53" t="str">
        <f t="shared" si="2"/>
        <v>MTG</v>
      </c>
      <c r="E53" t="str">
        <f t="shared" si="3"/>
        <v>Mustang</v>
      </c>
      <c r="F53" t="str">
        <f t="shared" si="4"/>
        <v>06</v>
      </c>
      <c r="G53">
        <f t="shared" si="5"/>
        <v>8</v>
      </c>
      <c r="H53">
        <v>40326.8</v>
      </c>
      <c r="I53" s="44">
        <f t="shared" si="6"/>
        <v>4744.32941176471</v>
      </c>
      <c r="J53" t="s">
        <v>159</v>
      </c>
      <c r="K53" t="s">
        <v>69</v>
      </c>
      <c r="L53">
        <v>50000</v>
      </c>
      <c r="M53" t="str">
        <f t="shared" si="7"/>
        <v>Y</v>
      </c>
      <c r="N53" t="str">
        <f t="shared" si="9"/>
        <v>FD06MTGBLA001</v>
      </c>
    </row>
    <row r="54" customFormat="1"/>
    <row r="55" customFormat="1"/>
    <row r="56" customFormat="1" spans="2:5">
      <c r="B56" t="s">
        <v>211</v>
      </c>
      <c r="C56" t="s">
        <v>212</v>
      </c>
      <c r="D56" t="s">
        <v>213</v>
      </c>
      <c r="E56" t="s">
        <v>214</v>
      </c>
    </row>
    <row r="57" customFormat="1" spans="2:5">
      <c r="B57" t="s">
        <v>215</v>
      </c>
      <c r="C57" t="s">
        <v>216</v>
      </c>
      <c r="D57" t="s">
        <v>217</v>
      </c>
      <c r="E57" t="s">
        <v>218</v>
      </c>
    </row>
    <row r="58" customFormat="1" spans="2:5">
      <c r="B58" t="s">
        <v>219</v>
      </c>
      <c r="C58" t="s">
        <v>220</v>
      </c>
      <c r="D58" t="s">
        <v>221</v>
      </c>
      <c r="E58" t="s">
        <v>222</v>
      </c>
    </row>
    <row r="59" customFormat="1" spans="2:5">
      <c r="B59" t="s">
        <v>223</v>
      </c>
      <c r="C59" t="s">
        <v>224</v>
      </c>
      <c r="D59" t="s">
        <v>225</v>
      </c>
      <c r="E59" t="s">
        <v>226</v>
      </c>
    </row>
    <row r="60" customFormat="1" spans="2:5">
      <c r="B60" t="s">
        <v>227</v>
      </c>
      <c r="C60" t="s">
        <v>228</v>
      </c>
      <c r="D60" t="s">
        <v>229</v>
      </c>
      <c r="E60" t="s">
        <v>230</v>
      </c>
    </row>
    <row r="61" customFormat="1" spans="2:5">
      <c r="B61" t="s">
        <v>231</v>
      </c>
      <c r="C61" t="s">
        <v>232</v>
      </c>
      <c r="D61" t="s">
        <v>233</v>
      </c>
      <c r="E61" t="s">
        <v>234</v>
      </c>
    </row>
    <row r="62" customFormat="1" spans="4:5">
      <c r="D62" t="s">
        <v>235</v>
      </c>
      <c r="E62" t="s">
        <v>236</v>
      </c>
    </row>
    <row r="63" customFormat="1" spans="4:5">
      <c r="D63" t="s">
        <v>237</v>
      </c>
      <c r="E63" t="s">
        <v>238</v>
      </c>
    </row>
    <row r="64" customFormat="1" spans="4:5">
      <c r="D64" t="s">
        <v>239</v>
      </c>
      <c r="E64" t="s">
        <v>240</v>
      </c>
    </row>
    <row r="65" customFormat="1" spans="4:5">
      <c r="D65" t="s">
        <v>241</v>
      </c>
      <c r="E65" t="s">
        <v>242</v>
      </c>
    </row>
  </sheetData>
  <conditionalFormatting sqref="I$1:I$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zoomScale="90" zoomScaleNormal="90" workbookViewId="0">
      <selection activeCell="G2" sqref="G2:G4"/>
    </sheetView>
  </sheetViews>
  <sheetFormatPr defaultColWidth="8.88888888888889" defaultRowHeight="14.4" outlineLevelRow="7" outlineLevelCol="6"/>
  <cols>
    <col min="1" max="1" width="13.5555555555556" customWidth="1"/>
    <col min="2" max="2" width="16.7777777777778"/>
    <col min="3" max="3" width="12.5555555555556" customWidth="1"/>
    <col min="5" max="5" width="12.1111111111111" customWidth="1"/>
    <col min="6" max="6" width="14.7777777777778" customWidth="1"/>
    <col min="7" max="7" width="16.7777777777778" customWidth="1"/>
  </cols>
  <sheetData>
    <row r="1" spans="2:7">
      <c r="B1" t="s">
        <v>243</v>
      </c>
      <c r="C1" t="s">
        <v>244</v>
      </c>
      <c r="D1" t="s">
        <v>245</v>
      </c>
      <c r="E1" t="s">
        <v>246</v>
      </c>
      <c r="F1" t="s">
        <v>247</v>
      </c>
      <c r="G1" t="s">
        <v>248</v>
      </c>
    </row>
    <row r="2" spans="1:7">
      <c r="A2" t="s">
        <v>249</v>
      </c>
      <c r="B2" s="38">
        <v>1700000</v>
      </c>
      <c r="C2" s="39">
        <v>0.135</v>
      </c>
      <c r="D2">
        <v>90</v>
      </c>
      <c r="E2" s="40">
        <f>B2*C2</f>
        <v>229500</v>
      </c>
      <c r="F2" s="40">
        <f>B2+E2</f>
        <v>1929500</v>
      </c>
      <c r="G2" s="40">
        <f>F2/D2</f>
        <v>21438.8888888889</v>
      </c>
    </row>
    <row r="3" spans="1:7">
      <c r="A3" t="s">
        <v>250</v>
      </c>
      <c r="B3" s="38">
        <v>2200000</v>
      </c>
      <c r="C3" s="41">
        <v>0.08</v>
      </c>
      <c r="D3">
        <v>115</v>
      </c>
      <c r="E3" s="40">
        <f>B3*C3</f>
        <v>176000</v>
      </c>
      <c r="F3" s="40">
        <f>B3+E3</f>
        <v>2376000</v>
      </c>
      <c r="G3" s="40">
        <f>F3/D3</f>
        <v>20660.8695652174</v>
      </c>
    </row>
    <row r="4" spans="1:7">
      <c r="A4" t="s">
        <v>251</v>
      </c>
      <c r="B4" s="42">
        <v>1500000</v>
      </c>
      <c r="C4" s="41">
        <v>0.08</v>
      </c>
      <c r="D4">
        <v>115</v>
      </c>
      <c r="E4" s="40">
        <f>B4*C4</f>
        <v>120000</v>
      </c>
      <c r="F4" s="40">
        <f>B4+E4</f>
        <v>1620000</v>
      </c>
      <c r="G4" s="40">
        <f>F4/D4</f>
        <v>14086.9565217391</v>
      </c>
    </row>
    <row r="5" spans="3:7">
      <c r="C5" s="41"/>
      <c r="E5" s="40"/>
      <c r="F5" s="40"/>
      <c r="G5" s="40"/>
    </row>
    <row r="6" spans="7:7">
      <c r="G6" s="40"/>
    </row>
    <row r="8" spans="7:7">
      <c r="G8" s="40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246"/>
  <sheetViews>
    <sheetView tabSelected="1" zoomScale="80" zoomScaleNormal="80" topLeftCell="C1" workbookViewId="0">
      <selection activeCell="I198" sqref="I198"/>
    </sheetView>
  </sheetViews>
  <sheetFormatPr defaultColWidth="8.88888888888889" defaultRowHeight="14.4"/>
  <cols>
    <col min="1" max="1" width="36.2222222222222" customWidth="1"/>
    <col min="2" max="2" width="11.6666666666667" customWidth="1"/>
    <col min="3" max="3" width="21" customWidth="1"/>
    <col min="4" max="5" width="19.2222222222222" customWidth="1"/>
    <col min="6" max="6" width="13.2222222222222" customWidth="1"/>
    <col min="7" max="7" width="13.4444444444444" customWidth="1"/>
    <col min="8" max="8" width="10.7777777777778" customWidth="1"/>
    <col min="9" max="9" width="11.5555555555556" customWidth="1"/>
    <col min="10" max="10" width="18.2222222222222" customWidth="1"/>
    <col min="12" max="12" width="9.55555555555556" customWidth="1"/>
    <col min="13" max="13" width="10.7777777777778" customWidth="1"/>
    <col min="14" max="14" width="11.5555555555556" customWidth="1"/>
  </cols>
  <sheetData>
    <row r="2" ht="18" spans="1:1">
      <c r="A2" s="1"/>
    </row>
    <row r="4" spans="1:14">
      <c r="A4" s="2" t="s">
        <v>252</v>
      </c>
      <c r="B4" s="2" t="s">
        <v>253</v>
      </c>
      <c r="C4" s="2" t="s">
        <v>254</v>
      </c>
      <c r="D4" s="2" t="s">
        <v>255</v>
      </c>
      <c r="E4" s="2"/>
      <c r="F4" s="2" t="s">
        <v>256</v>
      </c>
      <c r="G4" s="2" t="s">
        <v>253</v>
      </c>
      <c r="H4" s="2" t="s">
        <v>254</v>
      </c>
      <c r="I4" s="2" t="s">
        <v>255</v>
      </c>
      <c r="J4" s="6" t="s">
        <v>257</v>
      </c>
      <c r="K4" s="6" t="s">
        <v>258</v>
      </c>
      <c r="L4" s="6" t="s">
        <v>253</v>
      </c>
      <c r="M4" s="6" t="s">
        <v>254</v>
      </c>
      <c r="N4" s="6" t="s">
        <v>255</v>
      </c>
    </row>
    <row r="5" spans="1:14">
      <c r="A5" s="3" t="s">
        <v>259</v>
      </c>
      <c r="B5" s="4">
        <v>0.5</v>
      </c>
      <c r="C5" s="4">
        <v>0.4</v>
      </c>
      <c r="D5" s="4">
        <v>1.4</v>
      </c>
      <c r="E5" s="2"/>
      <c r="F5" s="2">
        <v>3</v>
      </c>
      <c r="G5" s="5">
        <f>B5*F5</f>
        <v>1.5</v>
      </c>
      <c r="H5" s="5">
        <f>C5*F5</f>
        <v>1.2</v>
      </c>
      <c r="I5" s="5">
        <f>D5*F5</f>
        <v>4.2</v>
      </c>
      <c r="J5" s="11" t="s">
        <v>259</v>
      </c>
      <c r="K5" s="6">
        <v>5</v>
      </c>
      <c r="L5" s="7">
        <f>B5*K5</f>
        <v>2.5</v>
      </c>
      <c r="M5" s="7">
        <f>C5*K5</f>
        <v>2</v>
      </c>
      <c r="N5" s="7">
        <f>D5*K5</f>
        <v>7</v>
      </c>
    </row>
    <row r="6" spans="1:14">
      <c r="A6" s="3" t="s">
        <v>260</v>
      </c>
      <c r="B6" s="4">
        <v>28</v>
      </c>
      <c r="C6" s="4">
        <v>33</v>
      </c>
      <c r="D6" s="4">
        <v>31</v>
      </c>
      <c r="E6" s="2"/>
      <c r="F6" s="2">
        <v>1</v>
      </c>
      <c r="G6" s="5">
        <f t="shared" ref="G6:G19" si="0">B6*F6</f>
        <v>28</v>
      </c>
      <c r="H6" s="5">
        <f t="shared" ref="H6:H19" si="1">C6*F6</f>
        <v>33</v>
      </c>
      <c r="I6" s="5">
        <f t="shared" ref="I6:I19" si="2">D6*F6</f>
        <v>31</v>
      </c>
      <c r="J6" s="11" t="s">
        <v>260</v>
      </c>
      <c r="K6" s="6">
        <v>2</v>
      </c>
      <c r="L6" s="7">
        <f t="shared" ref="L6:L15" si="3">B6*K6</f>
        <v>56</v>
      </c>
      <c r="M6" s="7">
        <f t="shared" ref="M6:M15" si="4">C6*K6</f>
        <v>66</v>
      </c>
      <c r="N6" s="7">
        <f t="shared" ref="N6:N15" si="5">D6*K6</f>
        <v>62</v>
      </c>
    </row>
    <row r="7" spans="1:14">
      <c r="A7" s="3" t="s">
        <v>261</v>
      </c>
      <c r="B7" s="4">
        <v>1.8</v>
      </c>
      <c r="C7" s="4">
        <v>1</v>
      </c>
      <c r="D7" s="4">
        <v>2</v>
      </c>
      <c r="E7" s="2"/>
      <c r="F7" s="2">
        <v>7</v>
      </c>
      <c r="G7" s="5">
        <f t="shared" si="0"/>
        <v>12.6</v>
      </c>
      <c r="H7" s="5">
        <f t="shared" si="1"/>
        <v>7</v>
      </c>
      <c r="I7" s="5">
        <f t="shared" si="2"/>
        <v>14</v>
      </c>
      <c r="J7" s="11" t="s">
        <v>261</v>
      </c>
      <c r="K7" s="6">
        <v>4</v>
      </c>
      <c r="L7" s="7">
        <f t="shared" si="3"/>
        <v>7.2</v>
      </c>
      <c r="M7" s="7">
        <f t="shared" si="4"/>
        <v>4</v>
      </c>
      <c r="N7" s="7">
        <f t="shared" si="5"/>
        <v>8</v>
      </c>
    </row>
    <row r="8" spans="1:14">
      <c r="A8" s="3" t="s">
        <v>262</v>
      </c>
      <c r="B8" s="4">
        <v>1.2</v>
      </c>
      <c r="C8" s="4">
        <v>0.8</v>
      </c>
      <c r="D8" s="4">
        <v>1.5</v>
      </c>
      <c r="E8" s="2"/>
      <c r="F8" s="2">
        <v>1</v>
      </c>
      <c r="G8" s="5">
        <f t="shared" si="0"/>
        <v>1.2</v>
      </c>
      <c r="H8" s="5">
        <f t="shared" si="1"/>
        <v>0.8</v>
      </c>
      <c r="I8" s="5">
        <f t="shared" si="2"/>
        <v>1.5</v>
      </c>
      <c r="J8" s="11" t="s">
        <v>262</v>
      </c>
      <c r="K8" s="6">
        <v>2</v>
      </c>
      <c r="L8" s="7">
        <f t="shared" si="3"/>
        <v>2.4</v>
      </c>
      <c r="M8" s="7">
        <f t="shared" si="4"/>
        <v>1.6</v>
      </c>
      <c r="N8" s="7">
        <f t="shared" si="5"/>
        <v>3</v>
      </c>
    </row>
    <row r="9" spans="1:14">
      <c r="A9" s="3" t="s">
        <v>263</v>
      </c>
      <c r="B9" s="4">
        <v>2.4</v>
      </c>
      <c r="C9" s="4">
        <v>1.4</v>
      </c>
      <c r="D9" s="4">
        <v>2.4</v>
      </c>
      <c r="E9" s="2"/>
      <c r="F9" s="2">
        <v>2</v>
      </c>
      <c r="G9" s="5">
        <f t="shared" si="0"/>
        <v>4.8</v>
      </c>
      <c r="H9" s="5">
        <f t="shared" si="1"/>
        <v>2.8</v>
      </c>
      <c r="I9" s="5">
        <f t="shared" si="2"/>
        <v>4.8</v>
      </c>
      <c r="J9" s="11" t="s">
        <v>263</v>
      </c>
      <c r="K9" s="6">
        <v>2</v>
      </c>
      <c r="L9" s="7">
        <f t="shared" si="3"/>
        <v>4.8</v>
      </c>
      <c r="M9" s="7">
        <f t="shared" si="4"/>
        <v>2.8</v>
      </c>
      <c r="N9" s="7">
        <f t="shared" si="5"/>
        <v>4.8</v>
      </c>
    </row>
    <row r="10" spans="1:14">
      <c r="A10" s="3" t="s">
        <v>264</v>
      </c>
      <c r="B10" s="4">
        <v>0.9</v>
      </c>
      <c r="C10" s="4">
        <v>0.2</v>
      </c>
      <c r="D10" s="4">
        <v>0.8</v>
      </c>
      <c r="E10" s="2"/>
      <c r="F10" s="2">
        <v>2</v>
      </c>
      <c r="G10" s="5">
        <f t="shared" si="0"/>
        <v>1.8</v>
      </c>
      <c r="H10" s="5">
        <f t="shared" si="1"/>
        <v>0.4</v>
      </c>
      <c r="I10" s="5">
        <f t="shared" si="2"/>
        <v>1.6</v>
      </c>
      <c r="J10" s="11" t="s">
        <v>264</v>
      </c>
      <c r="K10" s="6">
        <v>2</v>
      </c>
      <c r="L10" s="7">
        <f t="shared" si="3"/>
        <v>1.8</v>
      </c>
      <c r="M10" s="7">
        <f t="shared" si="4"/>
        <v>0.4</v>
      </c>
      <c r="N10" s="7">
        <f t="shared" si="5"/>
        <v>1.6</v>
      </c>
    </row>
    <row r="11" spans="1:14">
      <c r="A11" s="3" t="s">
        <v>265</v>
      </c>
      <c r="B11" s="4">
        <v>0.99</v>
      </c>
      <c r="C11" s="4">
        <v>0.59</v>
      </c>
      <c r="D11" s="4">
        <v>2.59</v>
      </c>
      <c r="E11" s="2"/>
      <c r="F11" s="2">
        <v>1</v>
      </c>
      <c r="G11" s="5">
        <f t="shared" si="0"/>
        <v>0.99</v>
      </c>
      <c r="H11" s="5">
        <f t="shared" si="1"/>
        <v>0.59</v>
      </c>
      <c r="I11" s="5">
        <f t="shared" si="2"/>
        <v>2.59</v>
      </c>
      <c r="J11" s="11" t="s">
        <v>265</v>
      </c>
      <c r="K11" s="6">
        <v>1</v>
      </c>
      <c r="L11" s="7">
        <f t="shared" si="3"/>
        <v>0.99</v>
      </c>
      <c r="M11" s="7">
        <f t="shared" si="4"/>
        <v>0.59</v>
      </c>
      <c r="N11" s="7">
        <f t="shared" si="5"/>
        <v>2.59</v>
      </c>
    </row>
    <row r="12" spans="1:14">
      <c r="A12" s="3" t="s">
        <v>266</v>
      </c>
      <c r="B12" s="4">
        <v>1.25</v>
      </c>
      <c r="C12" s="4">
        <v>3.25</v>
      </c>
      <c r="D12" s="4">
        <v>2.15</v>
      </c>
      <c r="E12" s="2"/>
      <c r="F12" s="2">
        <v>4</v>
      </c>
      <c r="G12" s="5">
        <f t="shared" si="0"/>
        <v>5</v>
      </c>
      <c r="H12" s="5">
        <f t="shared" si="1"/>
        <v>13</v>
      </c>
      <c r="I12" s="5">
        <f t="shared" si="2"/>
        <v>8.6</v>
      </c>
      <c r="J12" s="11" t="s">
        <v>266</v>
      </c>
      <c r="K12" s="6">
        <v>1</v>
      </c>
      <c r="L12" s="7">
        <f t="shared" si="3"/>
        <v>1.25</v>
      </c>
      <c r="M12" s="7">
        <f t="shared" si="4"/>
        <v>3.25</v>
      </c>
      <c r="N12" s="7">
        <f t="shared" si="5"/>
        <v>2.15</v>
      </c>
    </row>
    <row r="13" spans="1:14">
      <c r="A13" s="3" t="s">
        <v>267</v>
      </c>
      <c r="B13" s="4">
        <v>9.5</v>
      </c>
      <c r="C13" s="4">
        <v>14</v>
      </c>
      <c r="D13" s="4">
        <v>13</v>
      </c>
      <c r="E13" s="2"/>
      <c r="F13" s="2">
        <v>1</v>
      </c>
      <c r="G13" s="5">
        <f t="shared" si="0"/>
        <v>9.5</v>
      </c>
      <c r="H13" s="5">
        <f t="shared" si="1"/>
        <v>14</v>
      </c>
      <c r="I13" s="5">
        <f t="shared" si="2"/>
        <v>13</v>
      </c>
      <c r="J13" s="11" t="s">
        <v>267</v>
      </c>
      <c r="K13" s="6">
        <v>1</v>
      </c>
      <c r="L13" s="7">
        <f t="shared" si="3"/>
        <v>9.5</v>
      </c>
      <c r="M13" s="7">
        <f t="shared" si="4"/>
        <v>14</v>
      </c>
      <c r="N13" s="7">
        <f t="shared" si="5"/>
        <v>13</v>
      </c>
    </row>
    <row r="14" spans="1:14">
      <c r="A14" s="3" t="s">
        <v>268</v>
      </c>
      <c r="B14" s="4">
        <v>4.55</v>
      </c>
      <c r="C14" s="4">
        <v>2.55</v>
      </c>
      <c r="D14" s="4">
        <v>6</v>
      </c>
      <c r="E14" s="2"/>
      <c r="F14" s="2">
        <v>1</v>
      </c>
      <c r="G14" s="5">
        <f t="shared" si="0"/>
        <v>4.55</v>
      </c>
      <c r="H14" s="5">
        <f t="shared" si="1"/>
        <v>2.55</v>
      </c>
      <c r="I14" s="5">
        <f t="shared" si="2"/>
        <v>6</v>
      </c>
      <c r="J14" s="11" t="s">
        <v>268</v>
      </c>
      <c r="K14" s="6">
        <v>1</v>
      </c>
      <c r="L14" s="7">
        <f t="shared" si="3"/>
        <v>4.55</v>
      </c>
      <c r="M14" s="7">
        <f t="shared" si="4"/>
        <v>2.55</v>
      </c>
      <c r="N14" s="7">
        <f t="shared" si="5"/>
        <v>6</v>
      </c>
    </row>
    <row r="15" spans="1:14">
      <c r="A15" s="3" t="s">
        <v>269</v>
      </c>
      <c r="B15" s="4">
        <v>4.2</v>
      </c>
      <c r="C15" s="4">
        <v>2.2</v>
      </c>
      <c r="D15" s="4">
        <v>3</v>
      </c>
      <c r="E15" s="2"/>
      <c r="F15" s="2">
        <v>1</v>
      </c>
      <c r="G15" s="5">
        <f t="shared" si="0"/>
        <v>4.2</v>
      </c>
      <c r="H15" s="5">
        <f t="shared" si="1"/>
        <v>2.2</v>
      </c>
      <c r="I15" s="5">
        <f t="shared" si="2"/>
        <v>3</v>
      </c>
      <c r="J15" s="11" t="s">
        <v>270</v>
      </c>
      <c r="K15" s="6">
        <v>2</v>
      </c>
      <c r="L15" s="7">
        <f>B19*K15</f>
        <v>4</v>
      </c>
      <c r="M15" s="7">
        <f>C19*L15</f>
        <v>4</v>
      </c>
      <c r="N15" s="7">
        <f>D19*M15</f>
        <v>12</v>
      </c>
    </row>
    <row r="16" spans="1:14">
      <c r="A16" s="3" t="s">
        <v>271</v>
      </c>
      <c r="B16" s="4">
        <v>3.9</v>
      </c>
      <c r="C16" s="4">
        <v>5</v>
      </c>
      <c r="D16" s="4">
        <v>8</v>
      </c>
      <c r="E16" s="2"/>
      <c r="F16" s="2">
        <v>1</v>
      </c>
      <c r="G16" s="5">
        <f t="shared" si="0"/>
        <v>3.9</v>
      </c>
      <c r="H16" s="5">
        <f t="shared" si="1"/>
        <v>5</v>
      </c>
      <c r="I16" s="5">
        <f t="shared" si="2"/>
        <v>8</v>
      </c>
      <c r="J16" s="11"/>
      <c r="K16" s="6"/>
      <c r="L16" s="6"/>
      <c r="M16" s="6"/>
      <c r="N16" s="6"/>
    </row>
    <row r="17" spans="1:14">
      <c r="A17" s="3" t="s">
        <v>272</v>
      </c>
      <c r="B17" s="4">
        <v>1</v>
      </c>
      <c r="C17" s="4">
        <v>2</v>
      </c>
      <c r="D17" s="4">
        <v>1</v>
      </c>
      <c r="E17" s="2"/>
      <c r="F17" s="2">
        <v>1</v>
      </c>
      <c r="G17" s="5">
        <f t="shared" si="0"/>
        <v>1</v>
      </c>
      <c r="H17" s="5">
        <f t="shared" si="1"/>
        <v>2</v>
      </c>
      <c r="I17" s="5">
        <f t="shared" si="2"/>
        <v>1</v>
      </c>
      <c r="J17" s="11"/>
      <c r="K17" s="6"/>
      <c r="L17" s="6"/>
      <c r="M17" s="6"/>
      <c r="N17" s="6"/>
    </row>
    <row r="18" spans="1:14">
      <c r="A18" s="3" t="s">
        <v>273</v>
      </c>
      <c r="B18" s="4">
        <v>1.75</v>
      </c>
      <c r="C18" s="4">
        <v>2</v>
      </c>
      <c r="D18" s="4">
        <v>1</v>
      </c>
      <c r="E18" s="2"/>
      <c r="F18" s="2">
        <v>1</v>
      </c>
      <c r="G18" s="5">
        <f t="shared" si="0"/>
        <v>1.75</v>
      </c>
      <c r="H18" s="5">
        <f t="shared" si="1"/>
        <v>2</v>
      </c>
      <c r="I18" s="5">
        <f t="shared" si="2"/>
        <v>1</v>
      </c>
      <c r="J18" s="11"/>
      <c r="K18" s="6"/>
      <c r="L18" s="6"/>
      <c r="M18" s="6"/>
      <c r="N18" s="6"/>
    </row>
    <row r="19" spans="1:14">
      <c r="A19" s="3" t="s">
        <v>270</v>
      </c>
      <c r="B19" s="4">
        <v>2</v>
      </c>
      <c r="C19" s="4">
        <v>1</v>
      </c>
      <c r="D19" s="4">
        <v>3</v>
      </c>
      <c r="E19" s="2"/>
      <c r="F19" s="2">
        <v>1</v>
      </c>
      <c r="G19" s="5">
        <f t="shared" si="0"/>
        <v>2</v>
      </c>
      <c r="H19" s="5">
        <f t="shared" si="1"/>
        <v>1</v>
      </c>
      <c r="I19" s="5">
        <f t="shared" si="2"/>
        <v>3</v>
      </c>
      <c r="J19" s="6"/>
      <c r="K19" s="6"/>
      <c r="L19" s="6"/>
      <c r="M19" s="6"/>
      <c r="N19" s="6"/>
    </row>
    <row r="20" spans="1:14">
      <c r="A20" s="2"/>
      <c r="B20" s="2"/>
      <c r="C20" s="2"/>
      <c r="D20" s="2"/>
      <c r="E20" s="2"/>
      <c r="F20" s="2" t="s">
        <v>45</v>
      </c>
      <c r="G20" s="5">
        <f>SUM(G5:G19)</f>
        <v>82.79</v>
      </c>
      <c r="H20" s="5">
        <f>SUM(H5:H19)</f>
        <v>87.54</v>
      </c>
      <c r="I20" s="5">
        <f>SUM(I5:I19)</f>
        <v>103.29</v>
      </c>
      <c r="J20" s="6"/>
      <c r="K20" s="6" t="s">
        <v>45</v>
      </c>
      <c r="L20" s="7">
        <f>SUM(L5:L15)</f>
        <v>94.99</v>
      </c>
      <c r="M20" s="7">
        <f>SUM(M5:M15)</f>
        <v>101.19</v>
      </c>
      <c r="N20" s="7">
        <f>SUM(N5:N15)</f>
        <v>122.14</v>
      </c>
    </row>
    <row r="41" spans="1:1">
      <c r="A41" t="s">
        <v>274</v>
      </c>
    </row>
    <row r="43" spans="1:3">
      <c r="A43" s="6"/>
      <c r="B43" s="6" t="s">
        <v>275</v>
      </c>
      <c r="C43" s="6" t="s">
        <v>276</v>
      </c>
    </row>
    <row r="44" spans="1:3">
      <c r="A44" s="6" t="s">
        <v>277</v>
      </c>
      <c r="B44" s="6"/>
      <c r="C44" s="6"/>
    </row>
    <row r="45" spans="1:3">
      <c r="A45" s="6" t="s">
        <v>278</v>
      </c>
      <c r="B45" s="7">
        <v>50</v>
      </c>
      <c r="C45" s="7">
        <v>90</v>
      </c>
    </row>
    <row r="46" spans="1:3">
      <c r="A46" s="6" t="s">
        <v>279</v>
      </c>
      <c r="B46" s="7">
        <v>2.5</v>
      </c>
      <c r="C46" s="7">
        <v>2</v>
      </c>
    </row>
    <row r="47" spans="1:3">
      <c r="A47" s="6" t="s">
        <v>280</v>
      </c>
      <c r="B47" s="7">
        <v>5.5</v>
      </c>
      <c r="C47" s="7">
        <v>4.5</v>
      </c>
    </row>
    <row r="48" spans="1:3">
      <c r="A48" s="6" t="s">
        <v>281</v>
      </c>
      <c r="B48" s="7">
        <v>7</v>
      </c>
      <c r="C48" s="7">
        <v>7</v>
      </c>
    </row>
    <row r="49" spans="1:3">
      <c r="A49" s="6" t="s">
        <v>282</v>
      </c>
      <c r="B49" s="7">
        <v>3</v>
      </c>
      <c r="C49" s="7">
        <v>0</v>
      </c>
    </row>
    <row r="50" spans="1:3">
      <c r="A50" s="6" t="s">
        <v>283</v>
      </c>
      <c r="B50" s="7">
        <f>SUM(B45:B49)</f>
        <v>68</v>
      </c>
      <c r="C50" s="7">
        <f>SUM(C45:C49)</f>
        <v>103.5</v>
      </c>
    </row>
    <row r="51" spans="2:3">
      <c r="B51" s="8"/>
      <c r="C51" s="8"/>
    </row>
    <row r="52" spans="1:3">
      <c r="A52" s="2" t="s">
        <v>284</v>
      </c>
      <c r="B52" s="5"/>
      <c r="C52" s="5"/>
    </row>
    <row r="53" spans="1:3">
      <c r="A53" s="2" t="s">
        <v>285</v>
      </c>
      <c r="B53" s="5">
        <v>21</v>
      </c>
      <c r="C53" s="5">
        <v>11</v>
      </c>
    </row>
    <row r="54" spans="1:3">
      <c r="A54" s="2" t="s">
        <v>286</v>
      </c>
      <c r="B54" s="5">
        <v>0</v>
      </c>
      <c r="C54" s="5">
        <v>8</v>
      </c>
    </row>
    <row r="55" spans="1:3">
      <c r="A55" s="2" t="s">
        <v>287</v>
      </c>
      <c r="B55" s="5">
        <v>3</v>
      </c>
      <c r="C55" s="5">
        <v>0</v>
      </c>
    </row>
    <row r="56" spans="1:3">
      <c r="A56" s="2" t="s">
        <v>288</v>
      </c>
      <c r="B56" s="5">
        <f>SUM(B53:B55)</f>
        <v>24</v>
      </c>
      <c r="C56" s="5">
        <f>SUM(C53:C55)</f>
        <v>19</v>
      </c>
    </row>
    <row r="57" spans="1:3">
      <c r="A57" s="2" t="s">
        <v>289</v>
      </c>
      <c r="B57" s="5">
        <f>B56*2</f>
        <v>48</v>
      </c>
      <c r="C57" s="5">
        <f>C56*2</f>
        <v>38</v>
      </c>
    </row>
    <row r="58" spans="2:3">
      <c r="B58" t="s">
        <v>275</v>
      </c>
      <c r="C58" t="s">
        <v>276</v>
      </c>
    </row>
    <row r="59" spans="1:3">
      <c r="A59" s="9" t="s">
        <v>290</v>
      </c>
      <c r="B59" s="10">
        <f>B57*12</f>
        <v>576</v>
      </c>
      <c r="C59" s="10">
        <f>C57*12</f>
        <v>456</v>
      </c>
    </row>
    <row r="60" spans="1:3">
      <c r="A60" t="s">
        <v>291</v>
      </c>
      <c r="B60" s="8">
        <f>B59+B50</f>
        <v>644</v>
      </c>
      <c r="C60" s="8">
        <f>C59+C50</f>
        <v>559.5</v>
      </c>
    </row>
    <row r="63" spans="1:1">
      <c r="A63" t="s">
        <v>292</v>
      </c>
    </row>
    <row r="64" spans="1:1">
      <c r="A64" t="s">
        <v>293</v>
      </c>
    </row>
    <row r="65" spans="3:5">
      <c r="C65" t="s">
        <v>294</v>
      </c>
      <c r="D65" t="s">
        <v>295</v>
      </c>
      <c r="E65" t="s">
        <v>296</v>
      </c>
    </row>
    <row r="66" spans="1:5">
      <c r="A66" s="12" t="s">
        <v>297</v>
      </c>
      <c r="B66" s="12"/>
      <c r="C66" s="12"/>
      <c r="D66" s="12"/>
      <c r="E66" s="12"/>
    </row>
    <row r="67" spans="1:5">
      <c r="A67" s="12" t="s">
        <v>298</v>
      </c>
      <c r="B67" s="12"/>
      <c r="C67" s="12">
        <v>280</v>
      </c>
      <c r="D67" s="12">
        <v>100</v>
      </c>
      <c r="E67" s="12">
        <v>350</v>
      </c>
    </row>
    <row r="68" spans="1:5">
      <c r="A68" s="12" t="s">
        <v>299</v>
      </c>
      <c r="B68" s="12"/>
      <c r="C68" s="12">
        <v>18</v>
      </c>
      <c r="D68" s="12">
        <v>0</v>
      </c>
      <c r="E68" s="12">
        <v>0</v>
      </c>
    </row>
    <row r="69" spans="1:5">
      <c r="A69" s="12" t="s">
        <v>300</v>
      </c>
      <c r="B69" s="12"/>
      <c r="C69" s="12">
        <v>25</v>
      </c>
      <c r="D69" s="12">
        <v>0</v>
      </c>
      <c r="E69" s="12">
        <v>0</v>
      </c>
    </row>
    <row r="70" spans="1:5">
      <c r="A70" s="12" t="s">
        <v>301</v>
      </c>
      <c r="B70" s="12"/>
      <c r="C70" s="12">
        <v>15</v>
      </c>
      <c r="D70" s="12">
        <v>0</v>
      </c>
      <c r="E70" s="12">
        <v>0</v>
      </c>
    </row>
    <row r="71" spans="1:5">
      <c r="A71" s="12" t="s">
        <v>302</v>
      </c>
      <c r="B71" s="12"/>
      <c r="C71" s="12">
        <v>9</v>
      </c>
      <c r="D71" s="12">
        <v>0</v>
      </c>
      <c r="E71" s="12">
        <v>0</v>
      </c>
    </row>
    <row r="72" spans="1:5">
      <c r="A72" s="12" t="s">
        <v>303</v>
      </c>
      <c r="B72" s="12"/>
      <c r="C72" s="12">
        <v>0</v>
      </c>
      <c r="D72" s="12">
        <v>99</v>
      </c>
      <c r="E72" s="12">
        <v>0</v>
      </c>
    </row>
    <row r="73" spans="1:5">
      <c r="A73" s="12" t="s">
        <v>304</v>
      </c>
      <c r="B73" s="12"/>
      <c r="C73" s="12">
        <v>0</v>
      </c>
      <c r="D73" s="12">
        <v>95</v>
      </c>
      <c r="E73" s="12">
        <v>0</v>
      </c>
    </row>
    <row r="74" spans="1:5">
      <c r="A74" s="12" t="s">
        <v>305</v>
      </c>
      <c r="B74" s="12"/>
      <c r="C74" s="12">
        <v>0</v>
      </c>
      <c r="D74" s="12">
        <v>85</v>
      </c>
      <c r="E74" s="12">
        <v>0</v>
      </c>
    </row>
    <row r="75" spans="1:5">
      <c r="A75" s="12" t="s">
        <v>306</v>
      </c>
      <c r="B75" s="12"/>
      <c r="C75" s="12">
        <v>0</v>
      </c>
      <c r="D75" s="12">
        <v>85</v>
      </c>
      <c r="E75" s="12">
        <v>0</v>
      </c>
    </row>
    <row r="76" spans="1:5">
      <c r="A76" s="12" t="s">
        <v>307</v>
      </c>
      <c r="B76" s="12"/>
      <c r="C76" s="12">
        <v>0</v>
      </c>
      <c r="D76" s="12">
        <v>0</v>
      </c>
      <c r="E76" s="12">
        <v>555</v>
      </c>
    </row>
    <row r="79" spans="1:5">
      <c r="A79" s="12" t="s">
        <v>308</v>
      </c>
      <c r="B79" s="12"/>
      <c r="C79" s="13">
        <f>SUM(C67:C76)</f>
        <v>347</v>
      </c>
      <c r="D79" s="13">
        <f>SUM(D67:D76)</f>
        <v>464</v>
      </c>
      <c r="E79" s="13">
        <f>SUM(E67:E76)</f>
        <v>905</v>
      </c>
    </row>
    <row r="80" spans="1:5">
      <c r="A80" s="12" t="s">
        <v>309</v>
      </c>
      <c r="B80" s="12"/>
      <c r="C80" s="12">
        <v>2</v>
      </c>
      <c r="D80" s="12"/>
      <c r="E80" s="12"/>
    </row>
    <row r="81" spans="1:5">
      <c r="A81" s="12" t="s">
        <v>310</v>
      </c>
      <c r="B81" s="12"/>
      <c r="C81" s="12">
        <f>$C80*C79</f>
        <v>694</v>
      </c>
      <c r="D81" s="12">
        <f>$C80*D79</f>
        <v>928</v>
      </c>
      <c r="E81" s="12">
        <f>$C80*E79</f>
        <v>1810</v>
      </c>
    </row>
    <row r="84" spans="1:5">
      <c r="A84" s="12" t="s">
        <v>311</v>
      </c>
      <c r="B84" s="12"/>
      <c r="C84" s="12"/>
      <c r="D84" s="12"/>
      <c r="E84" s="12"/>
    </row>
    <row r="85" spans="1:5">
      <c r="A85" s="12" t="s">
        <v>312</v>
      </c>
      <c r="B85" s="12"/>
      <c r="C85" s="12">
        <v>120</v>
      </c>
      <c r="D85" s="12">
        <v>105</v>
      </c>
      <c r="E85" s="12">
        <v>0</v>
      </c>
    </row>
    <row r="86" spans="1:5">
      <c r="A86" s="12" t="s">
        <v>313</v>
      </c>
      <c r="B86" s="12"/>
      <c r="C86" s="12">
        <v>5</v>
      </c>
      <c r="D86" s="12"/>
      <c r="E86" s="12"/>
    </row>
    <row r="87" spans="1:5">
      <c r="A87" s="12" t="s">
        <v>314</v>
      </c>
      <c r="B87" s="12"/>
      <c r="C87" s="12">
        <f>$C86*C85</f>
        <v>600</v>
      </c>
      <c r="D87" s="12">
        <f>$C86*D85</f>
        <v>525</v>
      </c>
      <c r="E87" s="12">
        <f>$C86*E85</f>
        <v>0</v>
      </c>
    </row>
    <row r="89" spans="1:5">
      <c r="A89" s="14" t="s">
        <v>315</v>
      </c>
      <c r="B89" s="14"/>
      <c r="C89" s="14">
        <f>C81+C87</f>
        <v>1294</v>
      </c>
      <c r="D89" s="14">
        <f>D81+D87</f>
        <v>1453</v>
      </c>
      <c r="E89" s="14">
        <f>E81+E87</f>
        <v>1810</v>
      </c>
    </row>
    <row r="93" spans="1:5">
      <c r="A93" s="15" t="s">
        <v>316</v>
      </c>
      <c r="B93" s="15"/>
      <c r="C93" s="15"/>
      <c r="D93" s="15"/>
      <c r="E93" s="15"/>
    </row>
    <row r="94" spans="1:5">
      <c r="A94" s="15" t="s">
        <v>309</v>
      </c>
      <c r="B94" s="15"/>
      <c r="C94" s="15">
        <v>4</v>
      </c>
      <c r="D94" s="15"/>
      <c r="E94" s="15"/>
    </row>
    <row r="95" spans="1:5">
      <c r="A95" s="15" t="s">
        <v>310</v>
      </c>
      <c r="B95" s="15"/>
      <c r="C95" s="15">
        <f>$C94*C79</f>
        <v>1388</v>
      </c>
      <c r="D95" s="15">
        <f>$C94*D79</f>
        <v>1856</v>
      </c>
      <c r="E95" s="15">
        <f>$C94*E79</f>
        <v>3620</v>
      </c>
    </row>
    <row r="96" spans="1:5">
      <c r="A96" s="15" t="s">
        <v>314</v>
      </c>
      <c r="B96" s="15"/>
      <c r="C96" s="15">
        <f>C87*2</f>
        <v>1200</v>
      </c>
      <c r="D96" s="15">
        <f>D87*2</f>
        <v>1050</v>
      </c>
      <c r="E96" s="15">
        <f>E87*2</f>
        <v>0</v>
      </c>
    </row>
    <row r="97" spans="1:5">
      <c r="A97" s="15"/>
      <c r="B97" s="15"/>
      <c r="C97" s="15"/>
      <c r="D97" s="15"/>
      <c r="E97" s="15"/>
    </row>
    <row r="98" spans="1:5">
      <c r="A98" s="6" t="s">
        <v>317</v>
      </c>
      <c r="B98" s="6"/>
      <c r="C98" s="6">
        <f>C95+C96</f>
        <v>2588</v>
      </c>
      <c r="D98" s="6">
        <f>D95+D96</f>
        <v>2906</v>
      </c>
      <c r="E98" s="6">
        <f>E95+E96</f>
        <v>3620</v>
      </c>
    </row>
    <row r="101" ht="21" spans="1:2">
      <c r="A101" s="16" t="s">
        <v>318</v>
      </c>
      <c r="B101" s="17"/>
    </row>
    <row r="103" spans="2:4">
      <c r="B103" t="s">
        <v>319</v>
      </c>
      <c r="C103" t="s">
        <v>320</v>
      </c>
      <c r="D103" t="s">
        <v>321</v>
      </c>
    </row>
    <row r="104" spans="1:4">
      <c r="A104" s="18" t="s">
        <v>322</v>
      </c>
      <c r="B104" s="18">
        <v>29</v>
      </c>
      <c r="C104" s="18">
        <v>549</v>
      </c>
      <c r="D104" s="18">
        <v>149</v>
      </c>
    </row>
    <row r="105" spans="1:4">
      <c r="A105" s="18" t="s">
        <v>323</v>
      </c>
      <c r="B105" s="18">
        <v>40</v>
      </c>
      <c r="C105" s="18">
        <v>370</v>
      </c>
      <c r="D105" s="18">
        <v>90</v>
      </c>
    </row>
    <row r="106" spans="1:4">
      <c r="A106" s="18" t="s">
        <v>324</v>
      </c>
      <c r="B106" s="18">
        <v>200</v>
      </c>
      <c r="C106" s="18">
        <v>11000</v>
      </c>
      <c r="D106" s="18">
        <v>1000</v>
      </c>
    </row>
    <row r="107" spans="1:4">
      <c r="A107" s="18" t="s">
        <v>325</v>
      </c>
      <c r="B107" s="18">
        <f>B105/B106</f>
        <v>0.2</v>
      </c>
      <c r="C107" s="18">
        <f>C105/C106</f>
        <v>0.0336363636363636</v>
      </c>
      <c r="D107" s="18">
        <f>D105/D106</f>
        <v>0.09</v>
      </c>
    </row>
    <row r="109" spans="1:4">
      <c r="A109" s="9" t="s">
        <v>326</v>
      </c>
      <c r="B109" s="9">
        <v>15</v>
      </c>
      <c r="C109" s="9"/>
      <c r="D109" s="9"/>
    </row>
    <row r="110" spans="1:4">
      <c r="A110" s="9" t="s">
        <v>327</v>
      </c>
      <c r="B110" s="9">
        <v>5</v>
      </c>
      <c r="C110" s="9"/>
      <c r="D110" s="9"/>
    </row>
    <row r="111" spans="1:4">
      <c r="A111" s="9" t="s">
        <v>328</v>
      </c>
      <c r="B111" s="9">
        <v>50</v>
      </c>
      <c r="C111" s="9"/>
      <c r="D111" s="9"/>
    </row>
    <row r="112" spans="1:4">
      <c r="A112" s="9" t="s">
        <v>329</v>
      </c>
      <c r="B112" s="9">
        <f>B109*B110*B111</f>
        <v>3750</v>
      </c>
      <c r="C112" s="9"/>
      <c r="D112" s="9"/>
    </row>
    <row r="114" spans="1:4">
      <c r="A114" s="2" t="s">
        <v>330</v>
      </c>
      <c r="B114" s="2">
        <f>B112</f>
        <v>3750</v>
      </c>
      <c r="C114" s="2"/>
      <c r="D114" s="2"/>
    </row>
    <row r="115" spans="1:4">
      <c r="A115" s="2" t="s">
        <v>331</v>
      </c>
      <c r="B115" s="2">
        <f>$B114*B107</f>
        <v>750</v>
      </c>
      <c r="C115" s="2">
        <f>$B114*C107</f>
        <v>126.136363636364</v>
      </c>
      <c r="D115" s="2">
        <f>$B114*D107</f>
        <v>337.5</v>
      </c>
    </row>
    <row r="116" spans="1:4">
      <c r="A116" s="2" t="s">
        <v>332</v>
      </c>
      <c r="B116" s="2">
        <v>2</v>
      </c>
      <c r="C116" s="2"/>
      <c r="D116" s="2"/>
    </row>
    <row r="118" spans="1:4">
      <c r="A118" s="6" t="s">
        <v>333</v>
      </c>
      <c r="B118" s="6">
        <f>$B116*B115</f>
        <v>1500</v>
      </c>
      <c r="C118" s="6">
        <f>$B116*C115</f>
        <v>252.272727272727</v>
      </c>
      <c r="D118" s="6">
        <f>$B116*D115</f>
        <v>675</v>
      </c>
    </row>
    <row r="119" spans="2:4">
      <c r="B119" s="19" t="s">
        <v>319</v>
      </c>
      <c r="C119" s="19" t="s">
        <v>320</v>
      </c>
      <c r="D119" s="19" t="s">
        <v>321</v>
      </c>
    </row>
    <row r="120" spans="1:4">
      <c r="A120" s="19" t="s">
        <v>334</v>
      </c>
      <c r="B120" s="20">
        <f>B118+B104</f>
        <v>1529</v>
      </c>
      <c r="C120" s="20">
        <f>C118+C104</f>
        <v>801.272727272727</v>
      </c>
      <c r="D120" s="20">
        <f>D118+D104</f>
        <v>824</v>
      </c>
    </row>
    <row r="123" ht="18" spans="1:1">
      <c r="A123" s="21" t="s">
        <v>335</v>
      </c>
    </row>
    <row r="125" spans="2:4">
      <c r="B125" t="s">
        <v>319</v>
      </c>
      <c r="C125" t="s">
        <v>320</v>
      </c>
      <c r="D125" t="s">
        <v>321</v>
      </c>
    </row>
    <row r="126" spans="1:4">
      <c r="A126" s="18" t="s">
        <v>322</v>
      </c>
      <c r="B126" s="18">
        <v>29</v>
      </c>
      <c r="C126" s="18">
        <v>549</v>
      </c>
      <c r="D126" s="18">
        <v>149</v>
      </c>
    </row>
    <row r="127" spans="1:4">
      <c r="A127" s="18" t="s">
        <v>323</v>
      </c>
      <c r="B127" s="18">
        <v>40</v>
      </c>
      <c r="C127" s="18">
        <v>370</v>
      </c>
      <c r="D127" s="18">
        <v>90</v>
      </c>
    </row>
    <row r="128" spans="1:4">
      <c r="A128" s="18" t="s">
        <v>324</v>
      </c>
      <c r="B128" s="18">
        <v>200</v>
      </c>
      <c r="C128" s="18">
        <v>11000</v>
      </c>
      <c r="D128" s="18">
        <v>1000</v>
      </c>
    </row>
    <row r="129" spans="1:4">
      <c r="A129" s="18" t="s">
        <v>325</v>
      </c>
      <c r="B129" s="18">
        <f>B127/B128</f>
        <v>0.2</v>
      </c>
      <c r="C129" s="18">
        <f>C127/C128</f>
        <v>0.0336363636363636</v>
      </c>
      <c r="D129" s="18">
        <f>D127/D128</f>
        <v>0.09</v>
      </c>
    </row>
    <row r="131" spans="1:4">
      <c r="A131" s="9" t="s">
        <v>326</v>
      </c>
      <c r="B131" s="9">
        <v>500</v>
      </c>
      <c r="C131" s="9"/>
      <c r="D131" s="9"/>
    </row>
    <row r="132" spans="1:4">
      <c r="A132" s="9" t="s">
        <v>327</v>
      </c>
      <c r="B132" s="9">
        <v>5</v>
      </c>
      <c r="C132" s="9"/>
      <c r="D132" s="9"/>
    </row>
    <row r="133" spans="1:4">
      <c r="A133" s="9" t="s">
        <v>328</v>
      </c>
      <c r="B133" s="9">
        <v>50</v>
      </c>
      <c r="C133" s="9"/>
      <c r="D133" s="9"/>
    </row>
    <row r="134" spans="1:4">
      <c r="A134" s="9" t="s">
        <v>329</v>
      </c>
      <c r="B134" s="9">
        <f>B131*B132*B133</f>
        <v>125000</v>
      </c>
      <c r="C134" s="9"/>
      <c r="D134" s="9"/>
    </row>
    <row r="136" spans="1:4">
      <c r="A136" s="2" t="s">
        <v>330</v>
      </c>
      <c r="B136" s="2">
        <f>B134</f>
        <v>125000</v>
      </c>
      <c r="C136" s="2"/>
      <c r="D136" s="2"/>
    </row>
    <row r="137" spans="1:4">
      <c r="A137" s="2" t="s">
        <v>331</v>
      </c>
      <c r="B137" s="2">
        <f>$B136*B129</f>
        <v>25000</v>
      </c>
      <c r="C137" s="2">
        <f>$B136*C129</f>
        <v>4204.54545454545</v>
      </c>
      <c r="D137" s="2">
        <f>$B136*D129</f>
        <v>11250</v>
      </c>
    </row>
    <row r="138" spans="1:4">
      <c r="A138" s="2" t="s">
        <v>332</v>
      </c>
      <c r="B138" s="2">
        <v>2</v>
      </c>
      <c r="C138" s="2"/>
      <c r="D138" s="2"/>
    </row>
    <row r="140" spans="1:4">
      <c r="A140" s="6" t="s">
        <v>333</v>
      </c>
      <c r="B140" s="6">
        <f>$B138*B137</f>
        <v>50000</v>
      </c>
      <c r="C140" s="6">
        <f>$B138*C137</f>
        <v>8409.09090909091</v>
      </c>
      <c r="D140" s="6">
        <f>$B138*D137</f>
        <v>22500</v>
      </c>
    </row>
    <row r="141" spans="2:4">
      <c r="B141" s="19" t="s">
        <v>319</v>
      </c>
      <c r="C141" s="19" t="s">
        <v>320</v>
      </c>
      <c r="D141" s="19" t="s">
        <v>321</v>
      </c>
    </row>
    <row r="142" spans="1:4">
      <c r="A142" s="22" t="s">
        <v>334</v>
      </c>
      <c r="B142" s="23">
        <f>B140+B126</f>
        <v>50029</v>
      </c>
      <c r="C142" s="23">
        <f>C140+C126</f>
        <v>8958.09090909091</v>
      </c>
      <c r="D142" s="23">
        <f>D140+D126</f>
        <v>22649</v>
      </c>
    </row>
    <row r="147" ht="18" spans="1:1">
      <c r="A147" s="24" t="s">
        <v>336</v>
      </c>
    </row>
    <row r="149" ht="18" spans="1:1">
      <c r="A149" s="24" t="s">
        <v>256</v>
      </c>
    </row>
    <row r="151" spans="1:4">
      <c r="A151" s="15"/>
      <c r="B151" s="15" t="s">
        <v>337</v>
      </c>
      <c r="C151" s="15" t="s">
        <v>338</v>
      </c>
      <c r="D151" s="15" t="s">
        <v>339</v>
      </c>
    </row>
    <row r="152" spans="1:4">
      <c r="A152" s="15" t="s">
        <v>340</v>
      </c>
      <c r="B152" s="15">
        <v>19</v>
      </c>
      <c r="C152" s="15">
        <v>35</v>
      </c>
      <c r="D152" s="15">
        <v>55</v>
      </c>
    </row>
    <row r="153" spans="1:4">
      <c r="A153" s="15" t="s">
        <v>341</v>
      </c>
      <c r="B153" s="15">
        <v>20</v>
      </c>
      <c r="C153" s="15">
        <v>15</v>
      </c>
      <c r="D153" s="15">
        <v>5</v>
      </c>
    </row>
    <row r="154" spans="1:4">
      <c r="A154" s="15" t="s">
        <v>342</v>
      </c>
      <c r="B154" s="15">
        <v>9.5</v>
      </c>
      <c r="C154" s="15">
        <v>0</v>
      </c>
      <c r="D154" s="15">
        <v>0</v>
      </c>
    </row>
    <row r="155" spans="1:4">
      <c r="A155" s="15" t="s">
        <v>343</v>
      </c>
      <c r="B155" s="15">
        <v>24</v>
      </c>
      <c r="C155" s="15">
        <v>0</v>
      </c>
      <c r="D155" s="15">
        <v>24</v>
      </c>
    </row>
    <row r="156" spans="1:4">
      <c r="A156" s="15" t="s">
        <v>344</v>
      </c>
      <c r="B156" s="15">
        <v>0</v>
      </c>
      <c r="C156" s="15">
        <v>500</v>
      </c>
      <c r="D156" s="15">
        <v>0</v>
      </c>
    </row>
    <row r="157" spans="1:4">
      <c r="A157" s="15" t="s">
        <v>345</v>
      </c>
      <c r="B157" s="15">
        <v>30</v>
      </c>
      <c r="C157" s="15">
        <v>0</v>
      </c>
      <c r="D157" s="15">
        <v>0</v>
      </c>
    </row>
    <row r="159" spans="1:4">
      <c r="A159" s="25" t="s">
        <v>346</v>
      </c>
      <c r="B159" s="25">
        <v>3</v>
      </c>
      <c r="C159" s="25"/>
      <c r="D159" s="25"/>
    </row>
    <row r="160" spans="1:4">
      <c r="A160" s="25" t="s">
        <v>347</v>
      </c>
      <c r="B160" s="25">
        <v>0</v>
      </c>
      <c r="C160" s="25">
        <v>500</v>
      </c>
      <c r="D160" s="25">
        <v>0</v>
      </c>
    </row>
    <row r="161" spans="1:4">
      <c r="A161" s="25" t="s">
        <v>245</v>
      </c>
      <c r="B161" s="25">
        <v>24</v>
      </c>
      <c r="C161" s="25"/>
      <c r="D161" s="25"/>
    </row>
    <row r="162" spans="1:4">
      <c r="A162" s="25" t="s">
        <v>348</v>
      </c>
      <c r="B162" s="25">
        <f>B152+($B159*B153)+B154+B157</f>
        <v>118.5</v>
      </c>
      <c r="C162" s="25">
        <f>C152+($B159*C153)+C154+C157</f>
        <v>80</v>
      </c>
      <c r="D162" s="25">
        <f>D152+($B159*D153)+D154+D157</f>
        <v>70</v>
      </c>
    </row>
    <row r="163" spans="1:4">
      <c r="A163" s="26" t="s">
        <v>349</v>
      </c>
      <c r="B163" s="26">
        <f>($B161*B162)+B160</f>
        <v>2844</v>
      </c>
      <c r="C163" s="26">
        <f>($B161*C162)+C160</f>
        <v>2420</v>
      </c>
      <c r="D163" s="26">
        <f>($B161*D162)+D160</f>
        <v>1680</v>
      </c>
    </row>
    <row r="166" ht="21" spans="1:1">
      <c r="A166" s="27" t="s">
        <v>258</v>
      </c>
    </row>
    <row r="168" spans="1:4">
      <c r="A168" s="15"/>
      <c r="B168" s="15" t="s">
        <v>337</v>
      </c>
      <c r="C168" s="15" t="s">
        <v>338</v>
      </c>
      <c r="D168" s="15" t="s">
        <v>339</v>
      </c>
    </row>
    <row r="169" spans="1:4">
      <c r="A169" s="15" t="s">
        <v>340</v>
      </c>
      <c r="B169" s="15">
        <v>19</v>
      </c>
      <c r="C169" s="15">
        <v>35</v>
      </c>
      <c r="D169" s="15">
        <v>55</v>
      </c>
    </row>
    <row r="170" spans="1:4">
      <c r="A170" s="15" t="s">
        <v>341</v>
      </c>
      <c r="B170" s="15">
        <v>20</v>
      </c>
      <c r="C170" s="15">
        <v>15</v>
      </c>
      <c r="D170" s="15">
        <v>5</v>
      </c>
    </row>
    <row r="171" spans="1:4">
      <c r="A171" s="15" t="s">
        <v>342</v>
      </c>
      <c r="B171" s="15">
        <v>9.5</v>
      </c>
      <c r="C171" s="15">
        <v>0</v>
      </c>
      <c r="D171" s="15">
        <v>0</v>
      </c>
    </row>
    <row r="172" spans="1:4">
      <c r="A172" s="15" t="s">
        <v>343</v>
      </c>
      <c r="B172" s="15">
        <v>24</v>
      </c>
      <c r="C172" s="15">
        <v>0</v>
      </c>
      <c r="D172" s="15">
        <v>24</v>
      </c>
    </row>
    <row r="173" spans="1:4">
      <c r="A173" s="15" t="s">
        <v>344</v>
      </c>
      <c r="B173" s="15">
        <v>0</v>
      </c>
      <c r="C173" s="15">
        <v>500</v>
      </c>
      <c r="D173" s="15">
        <v>0</v>
      </c>
    </row>
    <row r="174" spans="1:4">
      <c r="A174" s="15" t="s">
        <v>345</v>
      </c>
      <c r="B174" s="15">
        <v>30</v>
      </c>
      <c r="C174" s="15">
        <v>0</v>
      </c>
      <c r="D174" s="15">
        <v>0</v>
      </c>
    </row>
    <row r="176" spans="1:4">
      <c r="A176" s="25" t="s">
        <v>346</v>
      </c>
      <c r="B176" s="25">
        <v>1</v>
      </c>
      <c r="C176" s="25"/>
      <c r="D176" s="25"/>
    </row>
    <row r="177" spans="1:4">
      <c r="A177" s="25" t="s">
        <v>347</v>
      </c>
      <c r="B177" s="25">
        <v>0</v>
      </c>
      <c r="C177" s="25">
        <v>500</v>
      </c>
      <c r="D177" s="25">
        <v>0</v>
      </c>
    </row>
    <row r="178" spans="1:4">
      <c r="A178" s="25" t="s">
        <v>245</v>
      </c>
      <c r="B178" s="25">
        <v>24</v>
      </c>
      <c r="C178" s="25"/>
      <c r="D178" s="25"/>
    </row>
    <row r="179" spans="1:4">
      <c r="A179" s="25" t="s">
        <v>348</v>
      </c>
      <c r="B179" s="25">
        <f>B169+($B176*B170)+B171+B174</f>
        <v>78.5</v>
      </c>
      <c r="C179" s="25">
        <f>C169+($B176*C170)+C171+C174</f>
        <v>50</v>
      </c>
      <c r="D179" s="25">
        <f>D169+($B176*D170)+D171+D174</f>
        <v>60</v>
      </c>
    </row>
    <row r="180" spans="1:4">
      <c r="A180" s="26" t="s">
        <v>349</v>
      </c>
      <c r="B180" s="26">
        <f>($B178*B179)+B177</f>
        <v>1884</v>
      </c>
      <c r="C180" s="26">
        <f>($B178*C179)+C177</f>
        <v>1700</v>
      </c>
      <c r="D180" s="26">
        <f>($B178*D179)+D177</f>
        <v>1440</v>
      </c>
    </row>
    <row r="184" ht="21" spans="1:1">
      <c r="A184" s="27" t="s">
        <v>350</v>
      </c>
    </row>
    <row r="186" ht="21" spans="1:1">
      <c r="A186" s="27" t="s">
        <v>256</v>
      </c>
    </row>
    <row r="187" spans="1:4">
      <c r="A187" s="26"/>
      <c r="B187" s="26" t="s">
        <v>351</v>
      </c>
      <c r="C187" s="26" t="s">
        <v>352</v>
      </c>
      <c r="D187" s="26" t="s">
        <v>353</v>
      </c>
    </row>
    <row r="188" spans="1:4">
      <c r="A188" s="26" t="s">
        <v>347</v>
      </c>
      <c r="B188" s="26"/>
      <c r="C188" s="26"/>
      <c r="D188" s="26"/>
    </row>
    <row r="189" spans="1:4">
      <c r="A189" s="26" t="s">
        <v>354</v>
      </c>
      <c r="B189" s="26">
        <v>14500</v>
      </c>
      <c r="C189" s="26">
        <v>31000</v>
      </c>
      <c r="D189" s="26">
        <v>72000</v>
      </c>
    </row>
    <row r="190" spans="1:4">
      <c r="A190" s="26" t="s">
        <v>355</v>
      </c>
      <c r="B190" s="26">
        <v>1450</v>
      </c>
      <c r="C190" s="26">
        <v>3100</v>
      </c>
      <c r="D190" s="26">
        <v>7200</v>
      </c>
    </row>
    <row r="192" spans="1:4">
      <c r="A192" s="2" t="s">
        <v>356</v>
      </c>
      <c r="B192" s="2"/>
      <c r="C192" s="2"/>
      <c r="D192" s="2"/>
    </row>
    <row r="193" spans="1:4">
      <c r="A193" s="2" t="s">
        <v>357</v>
      </c>
      <c r="B193" s="2">
        <v>1500</v>
      </c>
      <c r="C193" s="2">
        <v>2500</v>
      </c>
      <c r="D193" s="2">
        <v>3100</v>
      </c>
    </row>
    <row r="194" spans="1:4">
      <c r="A194" s="2" t="s">
        <v>358</v>
      </c>
      <c r="B194" s="2">
        <v>210</v>
      </c>
      <c r="C194" s="2">
        <v>300</v>
      </c>
      <c r="D194" s="2">
        <v>450</v>
      </c>
    </row>
    <row r="195" spans="1:4">
      <c r="A195" s="2" t="s">
        <v>359</v>
      </c>
      <c r="B195" s="28">
        <f>B201</f>
        <v>3420</v>
      </c>
      <c r="C195" s="28">
        <f>C201</f>
        <v>6300</v>
      </c>
      <c r="D195" s="28">
        <f>D201</f>
        <v>7041.17647058824</v>
      </c>
    </row>
    <row r="197" spans="1:4">
      <c r="A197" s="29" t="s">
        <v>360</v>
      </c>
      <c r="B197" s="29"/>
      <c r="C197" s="29"/>
      <c r="D197" s="29"/>
    </row>
    <row r="198" spans="1:4">
      <c r="A198" s="29" t="s">
        <v>361</v>
      </c>
      <c r="B198" s="29">
        <v>30000</v>
      </c>
      <c r="C198" s="29"/>
      <c r="D198" s="29"/>
    </row>
    <row r="199" spans="1:4">
      <c r="A199" s="29" t="s">
        <v>362</v>
      </c>
      <c r="B199" s="29">
        <v>35</v>
      </c>
      <c r="C199" s="29">
        <v>19</v>
      </c>
      <c r="D199" s="29">
        <v>17</v>
      </c>
    </row>
    <row r="200" spans="1:4">
      <c r="A200" s="29" t="s">
        <v>363</v>
      </c>
      <c r="B200" s="29">
        <v>3.99</v>
      </c>
      <c r="C200" s="29"/>
      <c r="D200" s="29"/>
    </row>
    <row r="201" spans="1:4">
      <c r="A201" s="29" t="s">
        <v>364</v>
      </c>
      <c r="B201" s="30">
        <f>($B198/B199)*$B200</f>
        <v>3420</v>
      </c>
      <c r="C201" s="30">
        <f>($B198/C199)*$B200</f>
        <v>6300</v>
      </c>
      <c r="D201" s="30">
        <f>($B198/D199)*$B200</f>
        <v>7041.17647058824</v>
      </c>
    </row>
    <row r="202" spans="1:4">
      <c r="A202" s="29"/>
      <c r="B202" s="29"/>
      <c r="C202" s="29"/>
      <c r="D202" s="29"/>
    </row>
    <row r="203" spans="1:4">
      <c r="A203" s="29" t="s">
        <v>365</v>
      </c>
      <c r="B203" s="30">
        <f>B193+B194+B195</f>
        <v>5130</v>
      </c>
      <c r="C203" s="30">
        <f>C193+C194+C195</f>
        <v>9100</v>
      </c>
      <c r="D203" s="30">
        <f>D193+D194+D195</f>
        <v>10591.1764705882</v>
      </c>
    </row>
    <row r="205" spans="1:4">
      <c r="A205" s="31" t="s">
        <v>366</v>
      </c>
      <c r="B205" s="31">
        <v>30000</v>
      </c>
      <c r="C205" s="31"/>
      <c r="D205" s="31"/>
    </row>
    <row r="206" spans="1:4">
      <c r="A206" s="31" t="s">
        <v>367</v>
      </c>
      <c r="B206" s="31">
        <v>250000</v>
      </c>
      <c r="C206" s="31"/>
      <c r="D206" s="31"/>
    </row>
    <row r="207" spans="1:4">
      <c r="A207" s="31" t="s">
        <v>368</v>
      </c>
      <c r="B207" s="32">
        <f>B206/B205</f>
        <v>8.33333333333333</v>
      </c>
      <c r="C207" s="31"/>
      <c r="D207" s="31"/>
    </row>
    <row r="208" spans="1:4">
      <c r="A208" s="31" t="s">
        <v>369</v>
      </c>
      <c r="B208" s="32">
        <f>B189+B190+B203</f>
        <v>21080</v>
      </c>
      <c r="C208" s="32">
        <f>C189+C190+C203</f>
        <v>43200</v>
      </c>
      <c r="D208" s="32">
        <f>D189+D190+D203</f>
        <v>89791.1764705882</v>
      </c>
    </row>
    <row r="209" spans="1:4">
      <c r="A209" s="31" t="s">
        <v>370</v>
      </c>
      <c r="B209" s="32">
        <f>B207-1</f>
        <v>7.33333333333333</v>
      </c>
      <c r="C209" s="31"/>
      <c r="D209" s="31"/>
    </row>
    <row r="211" spans="1:4">
      <c r="A211" s="31" t="s">
        <v>371</v>
      </c>
      <c r="B211" s="32">
        <f>B208+($B209*B203)</f>
        <v>58700</v>
      </c>
      <c r="C211" s="32">
        <f>C208+($B209*C203)</f>
        <v>109933.333333333</v>
      </c>
      <c r="D211" s="32">
        <f>D208+($B209*D203)</f>
        <v>167459.803921569</v>
      </c>
    </row>
    <row r="212" spans="1:4">
      <c r="A212" s="33"/>
      <c r="B212" s="33" t="s">
        <v>351</v>
      </c>
      <c r="C212" s="33" t="s">
        <v>352</v>
      </c>
      <c r="D212" s="33" t="s">
        <v>353</v>
      </c>
    </row>
    <row r="213" spans="1:4">
      <c r="A213" s="33" t="s">
        <v>372</v>
      </c>
      <c r="B213" s="34">
        <f>B211/$B207</f>
        <v>7044</v>
      </c>
      <c r="C213" s="34">
        <f>C211/$B207</f>
        <v>13192</v>
      </c>
      <c r="D213" s="34">
        <f>D211/$B207</f>
        <v>20095.1764705882</v>
      </c>
    </row>
    <row r="216" ht="23.4" spans="1:1">
      <c r="A216" s="35" t="s">
        <v>258</v>
      </c>
    </row>
    <row r="218" spans="1:4">
      <c r="A218" s="26"/>
      <c r="B218" s="26" t="s">
        <v>351</v>
      </c>
      <c r="C218" s="26" t="s">
        <v>352</v>
      </c>
      <c r="D218" s="26" t="s">
        <v>353</v>
      </c>
    </row>
    <row r="219" spans="1:4">
      <c r="A219" s="26" t="s">
        <v>347</v>
      </c>
      <c r="B219" s="26"/>
      <c r="C219" s="26"/>
      <c r="D219" s="26"/>
    </row>
    <row r="220" spans="1:4">
      <c r="A220" s="26" t="s">
        <v>354</v>
      </c>
      <c r="B220" s="26">
        <v>14500</v>
      </c>
      <c r="C220" s="26">
        <v>31000</v>
      </c>
      <c r="D220" s="26">
        <v>72000</v>
      </c>
    </row>
    <row r="221" spans="1:4">
      <c r="A221" s="26" t="s">
        <v>355</v>
      </c>
      <c r="B221" s="26">
        <v>1450</v>
      </c>
      <c r="C221" s="26">
        <v>3100</v>
      </c>
      <c r="D221" s="26">
        <v>7200</v>
      </c>
    </row>
    <row r="222" spans="1:4">
      <c r="A222" s="36" t="s">
        <v>373</v>
      </c>
      <c r="B222" s="37">
        <v>0.4</v>
      </c>
      <c r="C222" s="36"/>
      <c r="D222" s="36"/>
    </row>
    <row r="223" spans="1:4">
      <c r="A223" s="31" t="s">
        <v>374</v>
      </c>
      <c r="B223" s="31">
        <f>B220+B221+(B220*0.4)</f>
        <v>21750</v>
      </c>
      <c r="C223" s="31">
        <f>C220+C221+(C220*0.4)</f>
        <v>46500</v>
      </c>
      <c r="D223" s="31">
        <f>D220+D221+(D220*0.4)</f>
        <v>108000</v>
      </c>
    </row>
    <row r="224" spans="1:4">
      <c r="A224" s="2"/>
      <c r="B224" s="2"/>
      <c r="C224" s="2"/>
      <c r="D224" s="2"/>
    </row>
    <row r="225" spans="1:4">
      <c r="A225" s="2" t="s">
        <v>356</v>
      </c>
      <c r="B225" s="2"/>
      <c r="C225" s="2"/>
      <c r="D225" s="2"/>
    </row>
    <row r="226" spans="1:4">
      <c r="A226" s="2" t="s">
        <v>357</v>
      </c>
      <c r="B226" s="2">
        <v>1500</v>
      </c>
      <c r="C226" s="2">
        <v>2500</v>
      </c>
      <c r="D226" s="2">
        <v>3100</v>
      </c>
    </row>
    <row r="227" spans="1:4">
      <c r="A227" s="2" t="s">
        <v>358</v>
      </c>
      <c r="B227" s="2">
        <v>210</v>
      </c>
      <c r="C227" s="2">
        <v>300</v>
      </c>
      <c r="D227" s="2">
        <v>450</v>
      </c>
    </row>
    <row r="228" spans="1:4">
      <c r="A228" s="2" t="s">
        <v>359</v>
      </c>
      <c r="B228" s="28">
        <f>B234</f>
        <v>3420</v>
      </c>
      <c r="C228" s="28">
        <f>C234</f>
        <v>6300</v>
      </c>
      <c r="D228" s="28">
        <f>D234</f>
        <v>7041.17647058824</v>
      </c>
    </row>
    <row r="230" spans="1:4">
      <c r="A230" s="29" t="s">
        <v>360</v>
      </c>
      <c r="B230" s="29"/>
      <c r="C230" s="29"/>
      <c r="D230" s="29"/>
    </row>
    <row r="231" spans="1:4">
      <c r="A231" s="29" t="s">
        <v>361</v>
      </c>
      <c r="B231" s="29">
        <v>30000</v>
      </c>
      <c r="C231" s="29"/>
      <c r="D231" s="29"/>
    </row>
    <row r="232" spans="1:4">
      <c r="A232" s="29" t="s">
        <v>362</v>
      </c>
      <c r="B232" s="29">
        <v>35</v>
      </c>
      <c r="C232" s="29">
        <v>19</v>
      </c>
      <c r="D232" s="29">
        <v>17</v>
      </c>
    </row>
    <row r="233" spans="1:4">
      <c r="A233" s="29" t="s">
        <v>363</v>
      </c>
      <c r="B233" s="29">
        <v>3.99</v>
      </c>
      <c r="C233" s="29"/>
      <c r="D233" s="29"/>
    </row>
    <row r="234" spans="1:4">
      <c r="A234" s="29" t="s">
        <v>364</v>
      </c>
      <c r="B234" s="30">
        <f>($B231/B232)*$B233</f>
        <v>3420</v>
      </c>
      <c r="C234" s="30">
        <f>($B231/C232)*$B233</f>
        <v>6300</v>
      </c>
      <c r="D234" s="30">
        <f>($B231/D232)*$B233</f>
        <v>7041.17647058824</v>
      </c>
    </row>
    <row r="235" spans="1:4">
      <c r="A235" s="29"/>
      <c r="B235" s="29"/>
      <c r="C235" s="29"/>
      <c r="D235" s="29"/>
    </row>
    <row r="236" spans="1:4">
      <c r="A236" s="29" t="s">
        <v>365</v>
      </c>
      <c r="B236" s="30">
        <f>B226+B227+B228</f>
        <v>5130</v>
      </c>
      <c r="C236" s="30">
        <f>C226+C227+C228</f>
        <v>9100</v>
      </c>
      <c r="D236" s="30">
        <f>D226+D227+D228</f>
        <v>10591.1764705882</v>
      </c>
    </row>
    <row r="238" spans="1:4">
      <c r="A238" s="31" t="s">
        <v>366</v>
      </c>
      <c r="B238" s="31">
        <v>30000</v>
      </c>
      <c r="C238" s="31"/>
      <c r="D238" s="31"/>
    </row>
    <row r="239" spans="1:4">
      <c r="A239" s="31" t="s">
        <v>367</v>
      </c>
      <c r="B239" s="31">
        <v>250000</v>
      </c>
      <c r="C239" s="31"/>
      <c r="D239" s="31"/>
    </row>
    <row r="240" spans="1:4">
      <c r="A240" s="31" t="s">
        <v>368</v>
      </c>
      <c r="B240" s="32">
        <f>B239/B238</f>
        <v>8.33333333333333</v>
      </c>
      <c r="C240" s="31"/>
      <c r="D240" s="31"/>
    </row>
    <row r="241" spans="1:4">
      <c r="A241" s="31" t="s">
        <v>369</v>
      </c>
      <c r="B241" s="32">
        <f>B223+B236</f>
        <v>26880</v>
      </c>
      <c r="C241" s="32">
        <f>C223+C236</f>
        <v>55600</v>
      </c>
      <c r="D241" s="32">
        <f>D223+D236</f>
        <v>118591.176470588</v>
      </c>
    </row>
    <row r="242" spans="1:4">
      <c r="A242" s="31" t="s">
        <v>370</v>
      </c>
      <c r="B242" s="32">
        <f>B240-1</f>
        <v>7.33333333333333</v>
      </c>
      <c r="C242" s="31"/>
      <c r="D242" s="31"/>
    </row>
    <row r="244" spans="1:4">
      <c r="A244" s="31" t="s">
        <v>371</v>
      </c>
      <c r="B244" s="32">
        <f>B241+($B242*B236)</f>
        <v>64500</v>
      </c>
      <c r="C244" s="32">
        <f>C241+($B242*C236)</f>
        <v>122333.333333333</v>
      </c>
      <c r="D244" s="32">
        <f>D241+($B242*D236)</f>
        <v>196259.803921569</v>
      </c>
    </row>
    <row r="245" spans="1:4">
      <c r="A245" s="33"/>
      <c r="B245" s="33" t="s">
        <v>351</v>
      </c>
      <c r="C245" s="33" t="s">
        <v>352</v>
      </c>
      <c r="D245" s="33" t="s">
        <v>353</v>
      </c>
    </row>
    <row r="246" spans="1:4">
      <c r="A246" s="33" t="s">
        <v>372</v>
      </c>
      <c r="B246" s="34">
        <f>B244/$B240</f>
        <v>7740</v>
      </c>
      <c r="C246" s="34">
        <f>C244/$B240</f>
        <v>14680</v>
      </c>
      <c r="D246" s="34">
        <f>D244/$B240</f>
        <v>23551.1764705882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Payroll</vt:lpstr>
      <vt:lpstr>GradeBook</vt:lpstr>
      <vt:lpstr>Decision Maker</vt:lpstr>
      <vt:lpstr>Sales Analysis</vt:lpstr>
      <vt:lpstr>Sales Dataset</vt:lpstr>
      <vt:lpstr>Car Inventory Analysis</vt:lpstr>
      <vt:lpstr>Car Inventory</vt:lpstr>
      <vt:lpstr>Problem Solving</vt:lpstr>
      <vt:lpstr>Susan and Tim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</dc:creator>
  <cp:lastModifiedBy>prana</cp:lastModifiedBy>
  <dcterms:created xsi:type="dcterms:W3CDTF">2024-01-15T18:34:00Z</dcterms:created>
  <dcterms:modified xsi:type="dcterms:W3CDTF">2024-01-17T07:18:20Z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D4C6EE4AB6B14D9ABDB80FE2BF7F72CA</vt:lpwstr>
  </property>
  <property fmtid="{D5CDD505-2E9C-101B-9397-08002B2CF9AE}" pid="3" name="KSOProductBuildVer">
    <vt:lpwstr>1033-11.2.0.11225</vt:lpwstr>
  </property>
</Properties>
</file>